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jpeg" ContentType="image/jpe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 de Dados" sheetId="1" state="visible" r:id="rId3"/>
    <sheet name="ANEXO III" sheetId="2" state="visible" r:id="rId4"/>
    <sheet name="Base Dados Fundo de Reserva" sheetId="3" state="visible" r:id="rId5"/>
  </sheets>
  <definedNames>
    <definedName function="false" hidden="false" localSheetId="1" name="_xlnm.Print_Area" vbProcedure="false">'ANEXO III'!$B$1:$AM$57</definedName>
    <definedName function="false" hidden="true" localSheetId="2" name="_xlnm._FilterDatabase" vbProcedure="false">'Base Dados Fundo de Reserva'!$A$5:$I$30</definedName>
    <definedName function="false" hidden="true" localSheetId="0" name="_xlnm._FilterDatabase" vbProcedure="false">'Base de Dados'!$A$5:$J$142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<sst xmlns="http://schemas.openxmlformats.org/spreadsheetml/2006/main" count="543" uniqueCount="306">
  <si>
    <t xml:space="preserve">CONCILIAÇÃO CONTA  06219784.0-5</t>
  </si>
  <si>
    <t xml:space="preserve">ENTRADAS</t>
  </si>
  <si>
    <t xml:space="preserve">SAÍDAS</t>
  </si>
  <si>
    <t xml:space="preserve">FORNECEDOR</t>
  </si>
  <si>
    <t xml:space="preserve">CNPJ</t>
  </si>
  <si>
    <t xml:space="preserve">RUBRICA</t>
  </si>
  <si>
    <t xml:space="preserve">DOC</t>
  </si>
  <si>
    <t xml:space="preserve">EMISSÃO</t>
  </si>
  <si>
    <t xml:space="preserve">PGTO</t>
  </si>
  <si>
    <t xml:space="preserve">Observações</t>
  </si>
  <si>
    <t xml:space="preserve">Saldo anterior </t>
  </si>
  <si>
    <t xml:space="preserve">RESGATE AUTOMÁTICO</t>
  </si>
  <si>
    <t xml:space="preserve">REPASSE PROJETO</t>
  </si>
  <si>
    <t xml:space="preserve">AIR LIQUIDE</t>
  </si>
  <si>
    <t xml:space="preserve">00.331.788/0052-69</t>
  </si>
  <si>
    <t xml:space="preserve">GASES MEDICINAIS</t>
  </si>
  <si>
    <t xml:space="preserve">FOLHA DE PAGAMENTO</t>
  </si>
  <si>
    <t xml:space="preserve">REM PESSOAL</t>
  </si>
  <si>
    <t xml:space="preserve">EXPRESSO EMBAIXADOR</t>
  </si>
  <si>
    <t xml:space="preserve">92.189.612/0001-92</t>
  </si>
  <si>
    <t xml:space="preserve">BENEFÍCIOS</t>
  </si>
  <si>
    <t xml:space="preserve">FGTS</t>
  </si>
  <si>
    <t xml:space="preserve">ENCARGOS E CONTRIBUIÇÕES</t>
  </si>
  <si>
    <t xml:space="preserve">GRF</t>
  </si>
  <si>
    <t xml:space="preserve">MARCIO RAMIRES DE AVILA</t>
  </si>
  <si>
    <t xml:space="preserve">11.483.751/0001-22</t>
  </si>
  <si>
    <t xml:space="preserve">SUPR.INFORMÁTICA</t>
  </si>
  <si>
    <t xml:space="preserve">TATIANE ALVES BARBOSA</t>
  </si>
  <si>
    <t xml:space="preserve">-</t>
  </si>
  <si>
    <t xml:space="preserve">PENSÃO ALIM.</t>
  </si>
  <si>
    <t xml:space="preserve">ROBERTA DE OLIVEIRA</t>
  </si>
  <si>
    <t xml:space="preserve">FERNANDO ORTIZ RIBEIRO</t>
  </si>
  <si>
    <t xml:space="preserve">CTCP</t>
  </si>
  <si>
    <t xml:space="preserve">24.011.673/0001-05</t>
  </si>
  <si>
    <t xml:space="preserve">PRO RAD C E R S S</t>
  </si>
  <si>
    <t xml:space="preserve">87.389.086/0001-74</t>
  </si>
  <si>
    <t xml:space="preserve">OUTROS(RX)</t>
  </si>
  <si>
    <t xml:space="preserve">INOVADORA SISTEMAS</t>
  </si>
  <si>
    <t xml:space="preserve">00.867.301/0002-06</t>
  </si>
  <si>
    <t xml:space="preserve">OUTROS(PRT.ELETR.)</t>
  </si>
  <si>
    <t xml:space="preserve">PR BORGES GESTOR EM SAÚDE</t>
  </si>
  <si>
    <t xml:space="preserve">40.207.816/0001-05</t>
  </si>
  <si>
    <t xml:space="preserve">SUPERVISOR DO CONTRATO</t>
  </si>
  <si>
    <t xml:space="preserve">2023/83</t>
  </si>
  <si>
    <t xml:space="preserve">PROTEPAR AR CONDICIONADO</t>
  </si>
  <si>
    <t xml:space="preserve">08.606.524/0001-32</t>
  </si>
  <si>
    <t xml:space="preserve">MANUT.PREDIAL PREVENTIVA</t>
  </si>
  <si>
    <t xml:space="preserve">2023/135</t>
  </si>
  <si>
    <t xml:space="preserve">PANVEL FARMÁCIAS</t>
  </si>
  <si>
    <t xml:space="preserve">92.665.611/0001-77</t>
  </si>
  <si>
    <t xml:space="preserve">MEDICAMENTOS</t>
  </si>
  <si>
    <t xml:space="preserve">ESCR.ROSARIENSE</t>
  </si>
  <si>
    <t xml:space="preserve">00.346.075/0001-29</t>
  </si>
  <si>
    <t xml:space="preserve">CONTABILIDADE+RH</t>
  </si>
  <si>
    <t xml:space="preserve">2023/161</t>
  </si>
  <si>
    <t xml:space="preserve">VINICIUS DE MEDEIROS ADVOCACIA</t>
  </si>
  <si>
    <t xml:space="preserve">32.043.118/0001-93</t>
  </si>
  <si>
    <t xml:space="preserve">JURÍDICO</t>
  </si>
  <si>
    <t xml:space="preserve">2023/107</t>
  </si>
  <si>
    <t xml:space="preserve">EVANDRO NUNES MELO</t>
  </si>
  <si>
    <t xml:space="preserve">36.296.785/0001-39</t>
  </si>
  <si>
    <t xml:space="preserve">JS SERVIÇOS CONTÁBEIS</t>
  </si>
  <si>
    <t xml:space="preserve">04.615.494/0001-70</t>
  </si>
  <si>
    <t xml:space="preserve">2023/468</t>
  </si>
  <si>
    <t xml:space="preserve">NEO SOLUÇÕES</t>
  </si>
  <si>
    <t xml:space="preserve">40.886.577/0001-67</t>
  </si>
  <si>
    <t xml:space="preserve">OUTRAS FORMAS DE CONTR.</t>
  </si>
  <si>
    <t xml:space="preserve">ADIB SUBHI HASAN HUSEIN</t>
  </si>
  <si>
    <t xml:space="preserve">09.359.360/0001-59</t>
  </si>
  <si>
    <t xml:space="preserve">MEDICINA DO TRABALHO</t>
  </si>
  <si>
    <t xml:space="preserve">JEOM GESTÃO FINANCEIRA</t>
  </si>
  <si>
    <t xml:space="preserve">33.133.017/0001-76</t>
  </si>
  <si>
    <t xml:space="preserve">MONIT.AVAL.E CONTROLE</t>
  </si>
  <si>
    <t xml:space="preserve">2023/101</t>
  </si>
  <si>
    <t xml:space="preserve">APLICAÇÃO AUTOMÁTICA</t>
  </si>
  <si>
    <t xml:space="preserve">CUSTOS INDIRETOS ABR23</t>
  </si>
  <si>
    <t xml:space="preserve">CUSTOS OPERACIONAIS</t>
  </si>
  <si>
    <t xml:space="preserve">BIANCA CARVALHO VERGARA</t>
  </si>
  <si>
    <t xml:space="preserve">OUTROS(ADTO)</t>
  </si>
  <si>
    <t xml:space="preserve">ADTO PP</t>
  </si>
  <si>
    <t xml:space="preserve">LOCMAR LOCAÇÃO</t>
  </si>
  <si>
    <t xml:space="preserve">07.565.890/0001-28</t>
  </si>
  <si>
    <t xml:space="preserve">EMERSON BORGES DE ALMEIDA</t>
  </si>
  <si>
    <t xml:space="preserve">20.642.689/0001-65</t>
  </si>
  <si>
    <t xml:space="preserve">LZC MEDEIROS LTDA</t>
  </si>
  <si>
    <t xml:space="preserve">37.754.175/0001-02</t>
  </si>
  <si>
    <t xml:space="preserve">GESTÃO DE RH</t>
  </si>
  <si>
    <t xml:space="preserve">2023/90</t>
  </si>
  <si>
    <t xml:space="preserve">DISTR MEDICAMENTOS STA CLARA</t>
  </si>
  <si>
    <t xml:space="preserve">04.268.698/0001-81</t>
  </si>
  <si>
    <t xml:space="preserve">SULMED ENGENHARIA</t>
  </si>
  <si>
    <t xml:space="preserve">27.391.596/0001-54</t>
  </si>
  <si>
    <t xml:space="preserve">ASSOC SANTA CASA MISERICÓRDIA</t>
  </si>
  <si>
    <t xml:space="preserve">92.219.559/0001-25</t>
  </si>
  <si>
    <t xml:space="preserve">EXAMES LABORATORIAIS</t>
  </si>
  <si>
    <t xml:space="preserve">MEDILAR IMPORT</t>
  </si>
  <si>
    <t xml:space="preserve">07.752.236/0001-23</t>
  </si>
  <si>
    <t xml:space="preserve">MATERIAL MÉDICO</t>
  </si>
  <si>
    <t xml:space="preserve">CANAA DISTRIBUIDORA</t>
  </si>
  <si>
    <t xml:space="preserve">02.427.932/0001-40</t>
  </si>
  <si>
    <t xml:space="preserve">MATERIAL HIGIENE</t>
  </si>
  <si>
    <t xml:space="preserve">CIRURGICA SÃO LUIS</t>
  </si>
  <si>
    <t xml:space="preserve">31.940.937/0001-70</t>
  </si>
  <si>
    <t xml:space="preserve">ESCRIPEL COM MATERIAIS</t>
  </si>
  <si>
    <t xml:space="preserve">03.945.709/0001-58</t>
  </si>
  <si>
    <t xml:space="preserve">MATERIAL DE ESCRITÓRIO</t>
  </si>
  <si>
    <t xml:space="preserve">EVERNEO COMERCIAL</t>
  </si>
  <si>
    <t xml:space="preserve">17.524.854/0002-50</t>
  </si>
  <si>
    <t xml:space="preserve">JOSUÉ CAMINHA TURCO</t>
  </si>
  <si>
    <t xml:space="preserve">07.569.101/0001-27</t>
  </si>
  <si>
    <t xml:space="preserve">INTERNET</t>
  </si>
  <si>
    <t xml:space="preserve">MCW PRODUTOS MÉDICOS</t>
  </si>
  <si>
    <t xml:space="preserve">94.389.400/0001-84</t>
  </si>
  <si>
    <t xml:space="preserve">G GOTUZZO</t>
  </si>
  <si>
    <t xml:space="preserve">87.651.345/0001-93</t>
  </si>
  <si>
    <t xml:space="preserve">LEONARDO GONÇALVES OLIVEIRA</t>
  </si>
  <si>
    <t xml:space="preserve">08.663.271/0001-31</t>
  </si>
  <si>
    <t xml:space="preserve">SANEP - PELOTAS</t>
  </si>
  <si>
    <t xml:space="preserve">92.220.862/0001-48</t>
  </si>
  <si>
    <t xml:space="preserve">ÁGUA</t>
  </si>
  <si>
    <t xml:space="preserve">PROMASUL DISTRIBUIDORA</t>
  </si>
  <si>
    <t xml:space="preserve">12.072.458/0001-35</t>
  </si>
  <si>
    <t xml:space="preserve">2023/176</t>
  </si>
  <si>
    <t xml:space="preserve">DZOR CONSULTORIA</t>
  </si>
  <si>
    <t xml:space="preserve">18.683.311/0001-68</t>
  </si>
  <si>
    <t xml:space="preserve">COMPRADOR</t>
  </si>
  <si>
    <t xml:space="preserve">2023/61</t>
  </si>
  <si>
    <t xml:space="preserve">MÉDICOS PJ</t>
  </si>
  <si>
    <t xml:space="preserve">CONCEITO MEDICINA</t>
  </si>
  <si>
    <t xml:space="preserve">32.655.197/0001-93</t>
  </si>
  <si>
    <t xml:space="preserve">2023/59</t>
  </si>
  <si>
    <t xml:space="preserve">RS PRODUTOS HOSPITALARES</t>
  </si>
  <si>
    <t xml:space="preserve">06.294.126/0001-00</t>
  </si>
  <si>
    <t xml:space="preserve">SECRETARIA DA RECEITA FEDERAL</t>
  </si>
  <si>
    <t xml:space="preserve">DARF PREV</t>
  </si>
  <si>
    <t xml:space="preserve">PGTO 5 NOTAS ATRASADAS</t>
  </si>
  <si>
    <t xml:space="preserve">REIS DE MENDONÇA SERV MÉDICOS</t>
  </si>
  <si>
    <t xml:space="preserve">47.725.489/0001-22</t>
  </si>
  <si>
    <t xml:space="preserve">DARF 1708</t>
  </si>
  <si>
    <t xml:space="preserve">DARF 5952</t>
  </si>
  <si>
    <t xml:space="preserve">DARF 0561</t>
  </si>
  <si>
    <t xml:space="preserve">LOCAPANO INDUSTRIAL</t>
  </si>
  <si>
    <t xml:space="preserve">12.569.641/0001-40</t>
  </si>
  <si>
    <t xml:space="preserve">LAVANDERIA</t>
  </si>
  <si>
    <t xml:space="preserve">PROVISÃO TRABALHISTA ABR23</t>
  </si>
  <si>
    <t xml:space="preserve">PROVISÕES</t>
  </si>
  <si>
    <t xml:space="preserve">LABOTEK</t>
  </si>
  <si>
    <t xml:space="preserve">00.468.680/0001-72</t>
  </si>
  <si>
    <t xml:space="preserve">IDEAL GRÁFICA EXPRESSA</t>
  </si>
  <si>
    <t xml:space="preserve">14.152.597/0001-02</t>
  </si>
  <si>
    <t xml:space="preserve">UNIFORMES E IDENTIFICAÇÃO</t>
  </si>
  <si>
    <t xml:space="preserve">CEEE EQUATORIAL</t>
  </si>
  <si>
    <t xml:space="preserve">08.467.115/0001-00</t>
  </si>
  <si>
    <t xml:space="preserve">ENERGIA ELÉTRICA</t>
  </si>
  <si>
    <t xml:space="preserve">MARCOS ANDRE REICHERT</t>
  </si>
  <si>
    <t xml:space="preserve">06.941.912/0001-14</t>
  </si>
  <si>
    <t xml:space="preserve">DETETIZAÇÃO E DESRATIZAÇÃO</t>
  </si>
  <si>
    <t xml:space="preserve">TARIFAS BANCÁRIAS</t>
  </si>
  <si>
    <t xml:space="preserve">CUSTOS BANCÁRIOS</t>
  </si>
  <si>
    <t xml:space="preserve">CUSTOS UPA AREAL - PELOTAS</t>
  </si>
  <si>
    <t xml:space="preserve">ORÇADO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</si>
  <si>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OUT/2020</t>
    </r>
  </si>
  <si>
    <t xml:space="preserve">%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</si>
  <si>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</si>
  <si>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DEZ/2020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</si>
  <si>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</si>
  <si>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</si>
  <si>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</si>
  <si>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</si>
  <si>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JUL/2021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</si>
  <si>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</si>
  <si>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</si>
  <si>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</si>
  <si>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MAI/2022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</si>
  <si>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JUN/2022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</si>
  <si>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JUL/2022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</si>
  <si>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AGO/2022</t>
    </r>
  </si>
  <si>
    <t xml:space="preserve">ORÇADO 
12 MESES</t>
  </si>
  <si>
    <t xml:space="preserve">ORÇADO 
1º  8 MESES</t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</si>
  <si>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SET/2022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</si>
  <si>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OUT/2022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</si>
  <si>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NOV/2022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</si>
  <si>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DEZ/2022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</si>
  <si>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JAN/23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</si>
  <si>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FEV/23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</si>
  <si>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MAR/23</t>
    </r>
  </si>
  <si>
    <r>
      <rPr>
        <b val="true"/>
        <u val="single"/>
        <sz val="12"/>
        <color theme="0"/>
        <rFont val="Calibri"/>
        <family val="2"/>
        <charset val="1"/>
      </rPr>
      <t xml:space="preserve">EXECUTADO
</t>
    </r>
    <r>
      <rPr>
        <b val="true"/>
        <sz val="12"/>
        <color theme="0"/>
        <rFont val="Calibri"/>
        <family val="2"/>
        <charset val="1"/>
      </rPr>
      <t xml:space="preserve">COMPETENCIA: ABR/23</t>
    </r>
  </si>
  <si>
    <t xml:space="preserve">PESSOAL E ENCARGOS</t>
  </si>
  <si>
    <t xml:space="preserve">1.1</t>
  </si>
  <si>
    <t xml:space="preserve">Remuneração de Pessoal</t>
  </si>
  <si>
    <t xml:space="preserve">1.2</t>
  </si>
  <si>
    <t xml:space="preserve">Beneficios</t>
  </si>
  <si>
    <t xml:space="preserve">1.3</t>
  </si>
  <si>
    <t xml:space="preserve">Encargos e Contribuições</t>
  </si>
  <si>
    <t xml:space="preserve">1.4</t>
  </si>
  <si>
    <t xml:space="preserve">Despesas de Provisionamento</t>
  </si>
  <si>
    <t xml:space="preserve">1.5</t>
  </si>
  <si>
    <t xml:space="preserve">Provisionamento de Rescisões</t>
  </si>
  <si>
    <t xml:space="preserve">Rateio Provisões</t>
  </si>
  <si>
    <t xml:space="preserve">1.6</t>
  </si>
  <si>
    <t xml:space="preserve">Dissidios</t>
  </si>
  <si>
    <t xml:space="preserve">Desp Provisionamento</t>
  </si>
  <si>
    <t xml:space="preserve">1.7</t>
  </si>
  <si>
    <t xml:space="preserve">Outras formas de contratações</t>
  </si>
  <si>
    <t xml:space="preserve">Prov Rescisões</t>
  </si>
  <si>
    <t xml:space="preserve">TOTAL ..</t>
  </si>
  <si>
    <t xml:space="preserve">Dissídios</t>
  </si>
  <si>
    <t xml:space="preserve">MATERIAIS DE CONSUMO</t>
  </si>
  <si>
    <t xml:space="preserve">2.1</t>
  </si>
  <si>
    <t xml:space="preserve">Materiais Médicos</t>
  </si>
  <si>
    <t xml:space="preserve">* Cálculo apenas para distribuição proporcional nas rubricas do projeto. Passou a ser realizado depósito único.</t>
  </si>
  <si>
    <t xml:space="preserve">2.2</t>
  </si>
  <si>
    <t xml:space="preserve">Medicamentos</t>
  </si>
  <si>
    <t xml:space="preserve">2.3</t>
  </si>
  <si>
    <t xml:space="preserve">Enxoval</t>
  </si>
  <si>
    <t xml:space="preserve">2.4</t>
  </si>
  <si>
    <t xml:space="preserve">Gases Medicinais</t>
  </si>
  <si>
    <t xml:space="preserve">2.5</t>
  </si>
  <si>
    <t xml:space="preserve">Suprimentos de Informatica</t>
  </si>
  <si>
    <t xml:space="preserve">2.6</t>
  </si>
  <si>
    <t xml:space="preserve">Material de Higienização/Limpeza</t>
  </si>
  <si>
    <t xml:space="preserve">2.7</t>
  </si>
  <si>
    <t xml:space="preserve">Material de Escritório</t>
  </si>
  <si>
    <t xml:space="preserve">2.8</t>
  </si>
  <si>
    <t xml:space="preserve">Uniformes e identificação</t>
  </si>
  <si>
    <t xml:space="preserve">2.9</t>
  </si>
  <si>
    <t xml:space="preserve">Outros (RX)</t>
  </si>
  <si>
    <t xml:space="preserve">DESPESAS CORRENTES</t>
  </si>
  <si>
    <t xml:space="preserve">3.1</t>
  </si>
  <si>
    <t xml:space="preserve">Energia Eletricia</t>
  </si>
  <si>
    <t xml:space="preserve">3.2</t>
  </si>
  <si>
    <t xml:space="preserve">Serviço de Telefonia fixa e Internet</t>
  </si>
  <si>
    <t xml:space="preserve">3.3</t>
  </si>
  <si>
    <t xml:space="preserve">Exames Terceirizados - Laboratório</t>
  </si>
  <si>
    <t xml:space="preserve">3.4</t>
  </si>
  <si>
    <t xml:space="preserve">Remoções</t>
  </si>
  <si>
    <t xml:space="preserve">3.5</t>
  </si>
  <si>
    <t xml:space="preserve">Água</t>
  </si>
  <si>
    <t xml:space="preserve">SERVIÇOS TERCEIRIZADOS</t>
  </si>
  <si>
    <t xml:space="preserve">4.1</t>
  </si>
  <si>
    <t xml:space="preserve">Limpeza</t>
  </si>
  <si>
    <t xml:space="preserve">4.2</t>
  </si>
  <si>
    <t xml:space="preserve">Alimentação de Pac. E Funcionários</t>
  </si>
  <si>
    <t xml:space="preserve">4.3</t>
  </si>
  <si>
    <t xml:space="preserve">Lavanderia</t>
  </si>
  <si>
    <t xml:space="preserve">4.4</t>
  </si>
  <si>
    <t xml:space="preserve">Esterelização </t>
  </si>
  <si>
    <t xml:space="preserve">4.5</t>
  </si>
  <si>
    <t xml:space="preserve">Manutenção Preventiva e Equip.</t>
  </si>
  <si>
    <t xml:space="preserve">4.6</t>
  </si>
  <si>
    <t xml:space="preserve">Manutenção Predial Preventiva</t>
  </si>
  <si>
    <t xml:space="preserve">4.7</t>
  </si>
  <si>
    <t xml:space="preserve">Vigilancia e Controle de Acesso</t>
  </si>
  <si>
    <t xml:space="preserve">4.8</t>
  </si>
  <si>
    <t xml:space="preserve">Detetização e Desratização</t>
  </si>
  <si>
    <t xml:space="preserve">4.9</t>
  </si>
  <si>
    <t xml:space="preserve">Outros(prontuários eletronico+cr)</t>
  </si>
  <si>
    <t xml:space="preserve">DESPESAS GERAIS E ADMINISTRATIVAS</t>
  </si>
  <si>
    <t xml:space="preserve">5.1</t>
  </si>
  <si>
    <t xml:space="preserve">Supervisor do Contrato</t>
  </si>
  <si>
    <t xml:space="preserve">5.2</t>
  </si>
  <si>
    <t xml:space="preserve">Contabilidade + RH</t>
  </si>
  <si>
    <t xml:space="preserve">5.3</t>
  </si>
  <si>
    <t xml:space="preserve">Monitoramento, Avaliação e Controle</t>
  </si>
  <si>
    <t xml:space="preserve">5.4</t>
  </si>
  <si>
    <t xml:space="preserve">Juridico</t>
  </si>
  <si>
    <t xml:space="preserve">5.5</t>
  </si>
  <si>
    <t xml:space="preserve">Seguros</t>
  </si>
  <si>
    <t xml:space="preserve">5.6</t>
  </si>
  <si>
    <t xml:space="preserve">Custos Bancários</t>
  </si>
  <si>
    <t xml:space="preserve">5.7</t>
  </si>
  <si>
    <t xml:space="preserve">Tecnologia da Informação</t>
  </si>
  <si>
    <t xml:space="preserve">5.8</t>
  </si>
  <si>
    <t xml:space="preserve">Educação Permanente</t>
  </si>
  <si>
    <t xml:space="preserve">5.9</t>
  </si>
  <si>
    <t xml:space="preserve">Medicina do Trabalho</t>
  </si>
  <si>
    <t xml:space="preserve">5.10</t>
  </si>
  <si>
    <t xml:space="preserve">Biometria e Videomonitoramento</t>
  </si>
  <si>
    <t xml:space="preserve">5.11</t>
  </si>
  <si>
    <t xml:space="preserve">Gestão de RH</t>
  </si>
  <si>
    <t xml:space="preserve">5.12</t>
  </si>
  <si>
    <t xml:space="preserve">Comprador</t>
  </si>
  <si>
    <t xml:space="preserve">5.13</t>
  </si>
  <si>
    <t xml:space="preserve">Outros - Especificar (PP Bianca)</t>
  </si>
  <si>
    <t xml:space="preserve">OUTROS</t>
  </si>
  <si>
    <t xml:space="preserve">Outras despesas (Custo Indireto)</t>
  </si>
  <si>
    <t xml:space="preserve">Investimentos</t>
  </si>
  <si>
    <t xml:space="preserve">TOTAL GERAL ..</t>
  </si>
  <si>
    <t xml:space="preserve"> </t>
  </si>
  <si>
    <t xml:space="preserve">DEMONSTRATIVO CONTA FUNDO DE RESERVA 06.219874.1-2</t>
  </si>
  <si>
    <t xml:space="preserve">DOCUMENTO</t>
  </si>
  <si>
    <t xml:space="preserve">Saldo anterior em 28/04/23</t>
  </si>
  <si>
    <t xml:space="preserve">FÉRIAS FLÁRIA NOGUEIRA</t>
  </si>
  <si>
    <t xml:space="preserve">MAURO IRIGOYEN LUCAS</t>
  </si>
  <si>
    <t xml:space="preserve">PARCELA 2 ACORDO TRABALHISTA</t>
  </si>
  <si>
    <t xml:space="preserve">ANA CLAUDIA VINHOLES</t>
  </si>
  <si>
    <t xml:space="preserve">PARCELA 6 ACORDO TRABALHISTA</t>
  </si>
  <si>
    <t xml:space="preserve">PGTO HONORÁRIOS</t>
  </si>
  <si>
    <t xml:space="preserve">ACORDO CLAUDIA VINHOLES</t>
  </si>
  <si>
    <t xml:space="preserve">FÉRIAS BIANCA POZZA DOS SANTOS</t>
  </si>
  <si>
    <t xml:space="preserve">RESC. JESSICA DE MOARES</t>
  </si>
  <si>
    <t xml:space="preserve">RESC.SAUANE FAGUNDES LIMA</t>
  </si>
  <si>
    <t xml:space="preserve">FGTS RESC.SAUANE FAGUNDES LIMA</t>
  </si>
  <si>
    <t xml:space="preserve">RESC.CARLA ROSANE DAS NEVES</t>
  </si>
  <si>
    <t xml:space="preserve">RESC.DAIANA SANTOS MADRUGA</t>
  </si>
  <si>
    <t xml:space="preserve">FGTS RESCISÃO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</si>
</sst>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_-&quot;R$ &quot;* #,##0.00_-;&quot;-R$ &quot;* #,##0.00_-;_-&quot;R$ &quot;* \-??_-;_-@_-"/>
    <numFmt numFmtId="166" formatCode="_-* #,##0.00_-;\-* #,##0.00_-;_-* \-??_-;_-@_-"/>
    <numFmt numFmtId="167" formatCode="_(* #,##0.00_);_(* \(#,##0.00\);_(* \-??_);_(@_)"/>
    <numFmt numFmtId="168" formatCode="d/m/yyyy"/>
    <numFmt numFmtId="169" formatCode="General"/>
    <numFmt numFmtId="170" formatCode="mmm/yy"/>
    <numFmt numFmtId="171" formatCode="0%"/>
    <numFmt numFmtId="172" formatCode="#,##0.00"/>
    <numFmt numFmtId="173" formatCode="0.0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  <font>
      <b val="true"/>
      <sz val="8"/>
      <color theme="1"/>
      <name val="Calibri"/>
      <family val="2"/>
      <charset val="1"/>
    </font>
    <font>
      <sz val="8"/>
      <color theme="1"/>
      <name val="Calibri"/>
      <family val="2"/>
      <charset val="1"/>
    </font>
    <font>
      <sz val="8"/>
      <name val="Calibri"/>
      <family val="2"/>
      <charset val="1"/>
    </font>
    <font>
      <sz val="8"/>
      <color theme="1"/>
      <name val="Calibri"/>
      <family val="2"/>
    </font>
    <font>
      <b val="true"/>
      <sz val="11"/>
      <color theme="1"/>
      <name val="Calibri"/>
      <family val="2"/>
      <charset val="1"/>
    </font>
    <font>
      <b val="true"/>
      <sz val="18"/>
      <color theme="1"/>
      <name val="Calibri"/>
      <family val="2"/>
      <charset val="1"/>
    </font>
    <font>
      <b val="true"/>
      <sz val="12"/>
      <color theme="0"/>
      <name val="Calibri"/>
      <family val="2"/>
      <charset val="1"/>
    </font>
    <font>
      <b val="true"/>
      <u val="single"/>
      <sz val="12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b val="true"/>
      <sz val="12"/>
      <color rgb="FFC00000"/>
      <name val="Calibri"/>
      <family val="2"/>
      <charset val="1"/>
    </font>
    <font>
      <b val="true"/>
      <sz val="12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/>
        <bgColor rgb="FF666699"/>
      </patternFill>
    </fill>
    <fill>
      <patternFill patternType="solid">
        <fgColor theme="0" tint="-0.35"/>
        <bgColor rgb="FFC0C0C0"/>
      </patternFill>
    </fill>
    <fill>
      <patternFill patternType="solid">
        <fgColor theme="0" tint="-0.15"/>
        <bgColor rgb="FFC0C0C0"/>
      </patternFill>
    </fill>
    <fill>
      <patternFill patternType="solid">
        <fgColor theme="4" tint="-0.5"/>
        <bgColor rgb="FF333333"/>
      </patternFill>
    </fill>
    <fill>
      <patternFill patternType="solid">
        <fgColor theme="0" tint="-0.05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71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2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10" fillId="2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1" fillId="5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2" fillId="6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3" fillId="6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2" fillId="6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2" fillId="6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12" fillId="6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2" fillId="6" borderId="6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6" borderId="5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0" fontId="13" fillId="6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2" fillId="6" borderId="0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1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8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9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0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0" fillId="2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7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5" fillId="7" borderId="3" xfId="22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5" fillId="7" borderId="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15" fillId="7" borderId="3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2" fontId="15" fillId="7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15" fillId="7" borderId="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0" fillId="0" borderId="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0" fillId="2" borderId="10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9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0" fillId="0" borderId="8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3" fontId="0" fillId="0" borderId="9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8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2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14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1" fontId="0" fillId="0" borderId="12" xfId="19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13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7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0" fillId="0" borderId="0" xfId="22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71" fontId="0" fillId="0" borderId="0" xfId="19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oeda 2" xfId="20"/>
    <cellStyle name="Normal 2" xfId="21"/>
    <cellStyle name="Vírgula 2" xfId="22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A6A6A6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A6A6A6"/>
      <rgbColor rgb="FF20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182520</xdr:colOff>
      <xdr:row>2</xdr:row>
      <xdr:rowOff>138960</xdr:rowOff>
    </xdr:to>
    <xdr:pic>
      <xdr:nvPicPr>
        <xdr:cNvPr id="0" name="Imagem 1" descr=""/>
        <xdr:cNvPicPr/>
      </xdr:nvPicPr>
      <xdr:blipFill>
        <a:blip r:embed="rId1"/>
        <a:stretch/>
      </xdr:blipFill>
      <xdr:spPr>
        <a:xfrm>
          <a:off x="200160" y="57240"/>
          <a:ext cx="1805400" cy="462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237960</xdr:colOff>
      <xdr:row>1</xdr:row>
      <xdr:rowOff>-360</xdr:rowOff>
    </xdr:from>
    <xdr:to>
      <xdr:col>3</xdr:col>
      <xdr:colOff>199080</xdr:colOff>
      <xdr:row>4</xdr:row>
      <xdr:rowOff>94320</xdr:rowOff>
    </xdr:to>
    <xdr:pic>
      <xdr:nvPicPr>
        <xdr:cNvPr id="1" name="Imagem 1" descr=""/>
        <xdr:cNvPicPr/>
      </xdr:nvPicPr>
      <xdr:blipFill>
        <a:blip r:embed="rId1"/>
        <a:stretch/>
      </xdr:blipFill>
      <xdr:spPr>
        <a:xfrm>
          <a:off x="237960" y="114120"/>
          <a:ext cx="1814040" cy="4374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200160</xdr:colOff>
      <xdr:row>0</xdr:row>
      <xdr:rowOff>57240</xdr:rowOff>
    </xdr:from>
    <xdr:to>
      <xdr:col>3</xdr:col>
      <xdr:colOff>191880</xdr:colOff>
      <xdr:row>2</xdr:row>
      <xdr:rowOff>138960</xdr:rowOff>
    </xdr:to>
    <xdr:pic>
      <xdr:nvPicPr>
        <xdr:cNvPr id="2" name="Imagem 1" descr=""/>
        <xdr:cNvPicPr/>
      </xdr:nvPicPr>
      <xdr:blipFill>
        <a:blip r:embed="rId1"/>
        <a:stretch/>
      </xdr:blipFill>
      <xdr:spPr>
        <a:xfrm>
          <a:off x="200160" y="57240"/>
          <a:ext cx="1803960" cy="462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O142"/>
  <sheetViews>
    <sheetView showFormulas="false" showGridLines="true" showRowColHeaders="true" showZeros="true" rightToLeft="false" tabSelected="true" showOutlineSymbols="true" defaultGridColor="true" view="normal" topLeftCell="C115" colorId="64" zoomScale="100" zoomScaleNormal="100" zoomScalePageLayoutView="100" workbookViewId="0">
      <selection pane="topLeft" activeCell="D131" activeCellId="0" sqref="D131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1.53"/>
    <col collapsed="false" customWidth="true" hidden="false" outlineLevel="0" max="2" min="2" style="1" width="12.71"/>
    <col collapsed="false" customWidth="true" hidden="false" outlineLevel="0" max="3" min="3" style="1" width="13.15"/>
    <col collapsed="false" customWidth="true" hidden="false" outlineLevel="0" max="4" min="4" style="1" width="38.57"/>
    <col collapsed="false" customWidth="true" hidden="false" outlineLevel="0" max="6" min="5" style="1" width="23.86"/>
    <col collapsed="false" customWidth="true" hidden="false" outlineLevel="0" max="7" min="7" style="1" width="10.71"/>
    <col collapsed="false" customWidth="true" hidden="false" outlineLevel="0" max="8" min="8" style="1" width="13.71"/>
    <col collapsed="false" customWidth="true" hidden="false" outlineLevel="0" max="9" min="9" style="1" width="7.86"/>
    <col collapsed="false" customWidth="true" hidden="false" outlineLevel="0" max="10" min="10" style="1" width="22"/>
    <col collapsed="false" customWidth="true" hidden="true" outlineLevel="0" max="11" min="11" style="1" width="11.53"/>
    <col collapsed="false" customWidth="true" hidden="false" outlineLevel="0" max="15" min="15" style="1" width="12.29"/>
  </cols>
  <sheetData>
    <row r="1" customFormat="false" ht="1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</row>
    <row r="2" customFormat="false" ht="15" hidden="false" customHeight="false" outlineLevel="0" collapsed="false"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B3" s="2"/>
      <c r="C3" s="2"/>
      <c r="D3" s="2"/>
      <c r="E3" s="2"/>
      <c r="F3" s="2"/>
      <c r="G3" s="2"/>
      <c r="H3" s="2"/>
      <c r="I3" s="2"/>
      <c r="J3" s="2"/>
    </row>
    <row r="4" customFormat="false" ht="15" hidden="false" customHeight="false" outlineLevel="0" collapsed="false">
      <c r="B4" s="3" t="s">
        <v>0</v>
      </c>
      <c r="C4" s="3"/>
      <c r="D4" s="3"/>
      <c r="E4" s="3"/>
      <c r="F4" s="3"/>
      <c r="G4" s="3"/>
      <c r="H4" s="3"/>
      <c r="I4" s="3"/>
      <c r="J4" s="3"/>
    </row>
    <row r="5" customFormat="false" ht="15" hidden="false" customHeight="false" outlineLevel="0" collapsed="false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</row>
    <row r="6" customFormat="false" ht="11.25" hidden="false" customHeight="true" outlineLevel="0" collapsed="false">
      <c r="B6" s="5" t="n">
        <v>91.02</v>
      </c>
      <c r="C6" s="6"/>
      <c r="D6" s="7" t="s">
        <v>10</v>
      </c>
      <c r="E6" s="7"/>
      <c r="F6" s="8"/>
      <c r="G6" s="9"/>
      <c r="H6" s="8"/>
      <c r="I6" s="10" t="n">
        <v>45044</v>
      </c>
      <c r="J6" s="8"/>
    </row>
    <row r="7" customFormat="false" ht="11.25" hidden="false" customHeight="true" outlineLevel="0" collapsed="false">
      <c r="B7" s="11" t="n">
        <v>1400</v>
      </c>
      <c r="C7" s="6"/>
      <c r="D7" s="8" t="s">
        <v>11</v>
      </c>
      <c r="E7" s="8"/>
      <c r="F7" s="8"/>
      <c r="G7" s="9"/>
      <c r="H7" s="8"/>
      <c r="I7" s="10" t="n">
        <v>45048</v>
      </c>
      <c r="J7" s="8"/>
    </row>
    <row r="8" customFormat="false" ht="11.25" hidden="false" customHeight="true" outlineLevel="0" collapsed="false">
      <c r="B8" s="12" t="n">
        <v>800</v>
      </c>
      <c r="C8" s="12"/>
      <c r="D8" s="8" t="s">
        <v>11</v>
      </c>
      <c r="E8" s="8"/>
      <c r="F8" s="8"/>
      <c r="G8" s="9"/>
      <c r="H8" s="10"/>
      <c r="I8" s="10" t="n">
        <v>45049</v>
      </c>
      <c r="J8" s="8"/>
    </row>
    <row r="9" customFormat="false" ht="11.25" hidden="false" customHeight="true" outlineLevel="0" collapsed="false">
      <c r="B9" s="12" t="n">
        <v>4100</v>
      </c>
      <c r="C9" s="12"/>
      <c r="D9" s="8" t="s">
        <v>11</v>
      </c>
      <c r="E9" s="8"/>
      <c r="F9" s="8"/>
      <c r="G9" s="9"/>
      <c r="H9" s="10"/>
      <c r="I9" s="10" t="n">
        <v>45050</v>
      </c>
      <c r="J9" s="8"/>
    </row>
    <row r="10" customFormat="false" ht="11.25" hidden="false" customHeight="true" outlineLevel="0" collapsed="false">
      <c r="B10" s="12" t="n">
        <v>25300</v>
      </c>
      <c r="C10" s="12"/>
      <c r="D10" s="8" t="s">
        <v>11</v>
      </c>
      <c r="E10" s="8"/>
      <c r="F10" s="8"/>
      <c r="G10" s="9"/>
      <c r="H10" s="10"/>
      <c r="I10" s="10" t="n">
        <v>45051</v>
      </c>
      <c r="J10" s="8"/>
      <c r="O10" s="13"/>
    </row>
    <row r="11" customFormat="false" ht="11.25" hidden="false" customHeight="true" outlineLevel="0" collapsed="false">
      <c r="B11" s="12" t="n">
        <v>6100</v>
      </c>
      <c r="C11" s="12"/>
      <c r="D11" s="8" t="s">
        <v>11</v>
      </c>
      <c r="E11" s="8"/>
      <c r="F11" s="8"/>
      <c r="G11" s="9"/>
      <c r="H11" s="10"/>
      <c r="I11" s="10" t="n">
        <v>45054</v>
      </c>
      <c r="J11" s="8"/>
    </row>
    <row r="12" customFormat="false" ht="11.25" hidden="false" customHeight="true" outlineLevel="0" collapsed="false">
      <c r="B12" s="12" t="n">
        <v>4700</v>
      </c>
      <c r="C12" s="12"/>
      <c r="D12" s="8" t="s">
        <v>11</v>
      </c>
      <c r="E12" s="8"/>
      <c r="F12" s="8"/>
      <c r="G12" s="9"/>
      <c r="H12" s="10"/>
      <c r="I12" s="10" t="n">
        <v>45055</v>
      </c>
      <c r="J12" s="8"/>
    </row>
    <row r="13" customFormat="false" ht="11.25" hidden="false" customHeight="true" outlineLevel="0" collapsed="false">
      <c r="B13" s="12" t="n">
        <v>10100</v>
      </c>
      <c r="C13" s="12"/>
      <c r="D13" s="8" t="s">
        <v>11</v>
      </c>
      <c r="E13" s="8"/>
      <c r="F13" s="8"/>
      <c r="G13" s="9"/>
      <c r="H13" s="10"/>
      <c r="I13" s="10" t="n">
        <v>45056</v>
      </c>
      <c r="J13" s="8"/>
    </row>
    <row r="14" customFormat="false" ht="11.25" hidden="false" customHeight="true" outlineLevel="0" collapsed="false">
      <c r="B14" s="12" t="n">
        <v>845535.57</v>
      </c>
      <c r="C14" s="12"/>
      <c r="D14" s="8" t="s">
        <v>12</v>
      </c>
      <c r="E14" s="8"/>
      <c r="F14" s="8"/>
      <c r="G14" s="9"/>
      <c r="H14" s="10"/>
      <c r="I14" s="10" t="n">
        <v>45057</v>
      </c>
      <c r="J14" s="8"/>
    </row>
    <row r="15" customFormat="false" ht="11.25" hidden="false" customHeight="true" outlineLevel="0" collapsed="false">
      <c r="B15" s="12" t="n">
        <v>59800</v>
      </c>
      <c r="C15" s="12"/>
      <c r="D15" s="8" t="s">
        <v>11</v>
      </c>
      <c r="E15" s="8"/>
      <c r="F15" s="8"/>
      <c r="G15" s="9"/>
      <c r="H15" s="10"/>
      <c r="I15" s="10" t="n">
        <v>45058</v>
      </c>
      <c r="J15" s="8"/>
    </row>
    <row r="16" customFormat="false" ht="11.25" hidden="false" customHeight="true" outlineLevel="0" collapsed="false">
      <c r="B16" s="12" t="n">
        <v>73600</v>
      </c>
      <c r="C16" s="12"/>
      <c r="D16" s="8" t="s">
        <v>11</v>
      </c>
      <c r="E16" s="8"/>
      <c r="F16" s="8"/>
      <c r="G16" s="9"/>
      <c r="H16" s="10"/>
      <c r="I16" s="10" t="n">
        <v>45061</v>
      </c>
      <c r="J16" s="8"/>
    </row>
    <row r="17" customFormat="false" ht="9.75" hidden="false" customHeight="true" outlineLevel="0" collapsed="false">
      <c r="B17" s="12" t="n">
        <v>8900</v>
      </c>
      <c r="C17" s="11"/>
      <c r="D17" s="8" t="s">
        <v>11</v>
      </c>
      <c r="E17" s="8"/>
      <c r="F17" s="8"/>
      <c r="G17" s="9"/>
      <c r="H17" s="10"/>
      <c r="I17" s="10" t="n">
        <v>45062</v>
      </c>
      <c r="J17" s="8"/>
    </row>
    <row r="18" customFormat="false" ht="9.75" hidden="false" customHeight="true" outlineLevel="0" collapsed="false">
      <c r="B18" s="12" t="n">
        <v>457600</v>
      </c>
      <c r="C18" s="11"/>
      <c r="D18" s="8" t="s">
        <v>11</v>
      </c>
      <c r="E18" s="8"/>
      <c r="F18" s="8"/>
      <c r="G18" s="9"/>
      <c r="H18" s="10"/>
      <c r="I18" s="10" t="n">
        <v>45063</v>
      </c>
      <c r="J18" s="8"/>
    </row>
    <row r="19" customFormat="false" ht="9.75" hidden="false" customHeight="true" outlineLevel="0" collapsed="false">
      <c r="B19" s="12" t="n">
        <v>17800</v>
      </c>
      <c r="C19" s="11"/>
      <c r="D19" s="8" t="s">
        <v>11</v>
      </c>
      <c r="E19" s="8"/>
      <c r="F19" s="8"/>
      <c r="G19" s="9"/>
      <c r="H19" s="10"/>
      <c r="I19" s="10" t="n">
        <v>45064</v>
      </c>
      <c r="J19" s="8"/>
    </row>
    <row r="20" customFormat="false" ht="9.75" hidden="false" customHeight="true" outlineLevel="0" collapsed="false">
      <c r="B20" s="12" t="n">
        <v>44900</v>
      </c>
      <c r="C20" s="11"/>
      <c r="D20" s="8" t="s">
        <v>11</v>
      </c>
      <c r="E20" s="8"/>
      <c r="F20" s="8"/>
      <c r="G20" s="9"/>
      <c r="H20" s="10"/>
      <c r="I20" s="10" t="n">
        <v>45065</v>
      </c>
      <c r="J20" s="8"/>
    </row>
    <row r="21" customFormat="false" ht="9.75" hidden="false" customHeight="true" outlineLevel="0" collapsed="false">
      <c r="B21" s="12" t="n">
        <v>94000</v>
      </c>
      <c r="C21" s="11"/>
      <c r="D21" s="8" t="s">
        <v>11</v>
      </c>
      <c r="E21" s="8"/>
      <c r="F21" s="8"/>
      <c r="G21" s="9"/>
      <c r="H21" s="10"/>
      <c r="I21" s="10" t="n">
        <v>45068</v>
      </c>
      <c r="J21" s="8"/>
    </row>
    <row r="22" customFormat="false" ht="9.75" hidden="false" customHeight="true" outlineLevel="0" collapsed="false">
      <c r="B22" s="12" t="n">
        <v>6300</v>
      </c>
      <c r="C22" s="11"/>
      <c r="D22" s="8" t="s">
        <v>11</v>
      </c>
      <c r="E22" s="8"/>
      <c r="F22" s="8"/>
      <c r="G22" s="9"/>
      <c r="H22" s="10"/>
      <c r="I22" s="10" t="n">
        <v>45069</v>
      </c>
      <c r="J22" s="8"/>
    </row>
    <row r="23" customFormat="false" ht="9.75" hidden="false" customHeight="true" outlineLevel="0" collapsed="false">
      <c r="B23" s="12" t="n">
        <v>1200</v>
      </c>
      <c r="C23" s="11"/>
      <c r="D23" s="8" t="s">
        <v>11</v>
      </c>
      <c r="E23" s="8"/>
      <c r="F23" s="8"/>
      <c r="G23" s="9"/>
      <c r="H23" s="10"/>
      <c r="I23" s="10" t="n">
        <v>45070</v>
      </c>
      <c r="J23" s="8"/>
    </row>
    <row r="24" customFormat="false" ht="9.75" hidden="false" customHeight="true" outlineLevel="0" collapsed="false">
      <c r="B24" s="12" t="n">
        <v>3300</v>
      </c>
      <c r="C24" s="11"/>
      <c r="D24" s="8" t="s">
        <v>11</v>
      </c>
      <c r="E24" s="8"/>
      <c r="F24" s="8"/>
      <c r="G24" s="9"/>
      <c r="H24" s="10"/>
      <c r="I24" s="10" t="n">
        <v>45071</v>
      </c>
      <c r="J24" s="8"/>
    </row>
    <row r="25" customFormat="false" ht="9.75" hidden="false" customHeight="true" outlineLevel="0" collapsed="false">
      <c r="B25" s="12" t="n">
        <v>16300</v>
      </c>
      <c r="C25" s="11"/>
      <c r="D25" s="8" t="s">
        <v>11</v>
      </c>
      <c r="E25" s="8"/>
      <c r="F25" s="8"/>
      <c r="G25" s="9"/>
      <c r="H25" s="10"/>
      <c r="I25" s="10" t="n">
        <v>45076</v>
      </c>
      <c r="J25" s="8"/>
    </row>
    <row r="26" customFormat="false" ht="9.75" hidden="false" customHeight="true" outlineLevel="0" collapsed="false">
      <c r="B26" s="12" t="n">
        <v>2000</v>
      </c>
      <c r="C26" s="11"/>
      <c r="D26" s="8" t="s">
        <v>11</v>
      </c>
      <c r="E26" s="8"/>
      <c r="F26" s="8"/>
      <c r="G26" s="9"/>
      <c r="H26" s="10"/>
      <c r="I26" s="10" t="n">
        <v>45077</v>
      </c>
      <c r="J26" s="8"/>
    </row>
    <row r="27" customFormat="false" ht="9.75" hidden="false" customHeight="true" outlineLevel="0" collapsed="false">
      <c r="B27" s="11"/>
      <c r="C27" s="11" t="n">
        <v>1475.8</v>
      </c>
      <c r="D27" s="8" t="s">
        <v>13</v>
      </c>
      <c r="E27" s="14" t="s">
        <v>14</v>
      </c>
      <c r="F27" s="8" t="s">
        <v>15</v>
      </c>
      <c r="G27" s="9" t="n">
        <v>62042</v>
      </c>
      <c r="H27" s="10" t="n">
        <v>45019</v>
      </c>
      <c r="I27" s="10" t="n">
        <v>45048</v>
      </c>
      <c r="J27" s="8"/>
    </row>
    <row r="28" customFormat="false" ht="9.75" hidden="false" customHeight="true" outlineLevel="0" collapsed="false">
      <c r="B28" s="11"/>
      <c r="C28" s="11" t="n">
        <v>254338.48</v>
      </c>
      <c r="D28" s="8" t="s">
        <v>16</v>
      </c>
      <c r="E28" s="8"/>
      <c r="F28" s="8" t="s">
        <v>17</v>
      </c>
      <c r="G28" s="9"/>
      <c r="H28" s="10" t="n">
        <v>45044</v>
      </c>
      <c r="I28" s="10" t="n">
        <v>45049</v>
      </c>
      <c r="J28" s="8"/>
    </row>
    <row r="29" customFormat="false" ht="9.75" hidden="false" customHeight="true" outlineLevel="0" collapsed="false">
      <c r="B29" s="11"/>
      <c r="C29" s="11" t="n">
        <v>737.15</v>
      </c>
      <c r="D29" s="8" t="s">
        <v>13</v>
      </c>
      <c r="E29" s="14" t="s">
        <v>14</v>
      </c>
      <c r="F29" s="8" t="s">
        <v>15</v>
      </c>
      <c r="G29" s="9" t="n">
        <v>62080</v>
      </c>
      <c r="H29" s="10" t="n">
        <v>45020</v>
      </c>
      <c r="I29" s="10" t="n">
        <v>45049</v>
      </c>
      <c r="J29" s="8"/>
    </row>
    <row r="30" customFormat="false" ht="9.75" hidden="false" customHeight="true" outlineLevel="0" collapsed="false">
      <c r="B30" s="11"/>
      <c r="C30" s="11" t="n">
        <v>915.26</v>
      </c>
      <c r="D30" s="8" t="s">
        <v>13</v>
      </c>
      <c r="E30" s="14" t="s">
        <v>14</v>
      </c>
      <c r="F30" s="8" t="s">
        <v>15</v>
      </c>
      <c r="G30" s="9" t="n">
        <v>62123</v>
      </c>
      <c r="H30" s="10" t="n">
        <v>45022</v>
      </c>
      <c r="I30" s="10" t="n">
        <v>45050</v>
      </c>
      <c r="J30" s="8"/>
    </row>
    <row r="31" customFormat="false" ht="9.75" hidden="false" customHeight="true" outlineLevel="0" collapsed="false">
      <c r="B31" s="11"/>
      <c r="C31" s="11" t="n">
        <v>1558</v>
      </c>
      <c r="D31" s="8" t="s">
        <v>13</v>
      </c>
      <c r="E31" s="14" t="s">
        <v>14</v>
      </c>
      <c r="F31" s="8" t="s">
        <v>15</v>
      </c>
      <c r="G31" s="9" t="n">
        <v>62142</v>
      </c>
      <c r="H31" s="10" t="n">
        <v>45022</v>
      </c>
      <c r="I31" s="10" t="n">
        <v>45050</v>
      </c>
      <c r="J31" s="8"/>
    </row>
    <row r="32" customFormat="false" ht="9.75" hidden="false" customHeight="true" outlineLevel="0" collapsed="false">
      <c r="B32" s="11"/>
      <c r="C32" s="11" t="n">
        <v>1612</v>
      </c>
      <c r="D32" s="8" t="s">
        <v>18</v>
      </c>
      <c r="E32" s="15" t="s">
        <v>19</v>
      </c>
      <c r="F32" s="8" t="s">
        <v>20</v>
      </c>
      <c r="G32" s="9"/>
      <c r="H32" s="10" t="n">
        <v>45049</v>
      </c>
      <c r="I32" s="10" t="n">
        <v>45050</v>
      </c>
      <c r="J32" s="8"/>
    </row>
    <row r="33" customFormat="false" ht="9.75" hidden="false" customHeight="true" outlineLevel="0" collapsed="false">
      <c r="B33" s="12"/>
      <c r="C33" s="11" t="n">
        <v>25304.36</v>
      </c>
      <c r="D33" s="8" t="s">
        <v>21</v>
      </c>
      <c r="E33" s="8"/>
      <c r="F33" s="8" t="s">
        <v>22</v>
      </c>
      <c r="G33" s="9" t="s">
        <v>23</v>
      </c>
      <c r="H33" s="10" t="n">
        <v>45051</v>
      </c>
      <c r="I33" s="10" t="n">
        <v>45053</v>
      </c>
      <c r="J33" s="8"/>
    </row>
    <row r="34" customFormat="false" ht="9.75" hidden="false" customHeight="true" outlineLevel="0" collapsed="false">
      <c r="B34" s="12"/>
      <c r="C34" s="11" t="n">
        <v>2761.5</v>
      </c>
      <c r="D34" s="8" t="s">
        <v>24</v>
      </c>
      <c r="E34" s="15" t="s">
        <v>25</v>
      </c>
      <c r="F34" s="8" t="s">
        <v>26</v>
      </c>
      <c r="G34" s="9" t="n">
        <v>1248</v>
      </c>
      <c r="H34" s="10" t="n">
        <v>45041</v>
      </c>
      <c r="I34" s="10" t="n">
        <v>45054</v>
      </c>
      <c r="J34" s="8"/>
    </row>
    <row r="35" customFormat="false" ht="9.75" hidden="false" customHeight="true" outlineLevel="0" collapsed="false">
      <c r="B35" s="12"/>
      <c r="C35" s="11" t="n">
        <v>322.58</v>
      </c>
      <c r="D35" s="14" t="s">
        <v>13</v>
      </c>
      <c r="E35" s="14" t="s">
        <v>14</v>
      </c>
      <c r="F35" s="8" t="s">
        <v>15</v>
      </c>
      <c r="G35" s="9" t="n">
        <v>24011</v>
      </c>
      <c r="H35" s="10" t="n">
        <v>45026</v>
      </c>
      <c r="I35" s="10" t="n">
        <v>45054</v>
      </c>
      <c r="J35" s="8"/>
    </row>
    <row r="36" customFormat="false" ht="11.25" hidden="false" customHeight="true" outlineLevel="0" collapsed="false">
      <c r="B36" s="12"/>
      <c r="C36" s="11" t="n">
        <v>494</v>
      </c>
      <c r="D36" s="14" t="s">
        <v>13</v>
      </c>
      <c r="E36" s="14" t="s">
        <v>14</v>
      </c>
      <c r="F36" s="8" t="s">
        <v>15</v>
      </c>
      <c r="G36" s="9" t="n">
        <v>62167</v>
      </c>
      <c r="H36" s="10" t="n">
        <v>45026</v>
      </c>
      <c r="I36" s="10" t="n">
        <v>45054</v>
      </c>
      <c r="J36" s="8"/>
    </row>
    <row r="37" customFormat="false" ht="11.25" hidden="false" customHeight="true" outlineLevel="0" collapsed="false">
      <c r="B37" s="12"/>
      <c r="C37" s="11" t="n">
        <v>561.55</v>
      </c>
      <c r="D37" s="14" t="s">
        <v>27</v>
      </c>
      <c r="E37" s="14" t="s">
        <v>28</v>
      </c>
      <c r="F37" s="8" t="s">
        <v>17</v>
      </c>
      <c r="G37" s="9"/>
      <c r="H37" s="10" t="n">
        <v>45044</v>
      </c>
      <c r="I37" s="10" t="n">
        <v>45054</v>
      </c>
      <c r="J37" s="8" t="s">
        <v>29</v>
      </c>
    </row>
    <row r="38" customFormat="false" ht="11.25" hidden="false" customHeight="true" outlineLevel="0" collapsed="false">
      <c r="B38" s="12"/>
      <c r="C38" s="11" t="n">
        <v>842.32</v>
      </c>
      <c r="D38" s="14" t="s">
        <v>30</v>
      </c>
      <c r="E38" s="14" t="s">
        <v>28</v>
      </c>
      <c r="F38" s="8" t="s">
        <v>17</v>
      </c>
      <c r="G38" s="9"/>
      <c r="H38" s="10" t="n">
        <v>45044</v>
      </c>
      <c r="I38" s="10" t="n">
        <v>45054</v>
      </c>
      <c r="J38" s="8" t="s">
        <v>29</v>
      </c>
    </row>
    <row r="39" customFormat="false" ht="11.25" hidden="false" customHeight="true" outlineLevel="0" collapsed="false">
      <c r="B39" s="12"/>
      <c r="C39" s="11" t="n">
        <v>1019.5</v>
      </c>
      <c r="D39" s="14" t="s">
        <v>31</v>
      </c>
      <c r="E39" s="14" t="s">
        <v>28</v>
      </c>
      <c r="F39" s="8" t="s">
        <v>17</v>
      </c>
      <c r="G39" s="9"/>
      <c r="H39" s="10" t="n">
        <v>45044</v>
      </c>
      <c r="I39" s="10" t="n">
        <v>45054</v>
      </c>
      <c r="J39" s="8" t="s">
        <v>29</v>
      </c>
    </row>
    <row r="40" customFormat="false" ht="11.25" hidden="false" customHeight="true" outlineLevel="0" collapsed="false">
      <c r="B40" s="12"/>
      <c r="C40" s="11" t="n">
        <v>4716</v>
      </c>
      <c r="D40" s="14" t="s">
        <v>32</v>
      </c>
      <c r="E40" s="15" t="s">
        <v>33</v>
      </c>
      <c r="F40" s="8" t="s">
        <v>20</v>
      </c>
      <c r="G40" s="9" t="n">
        <v>387366</v>
      </c>
      <c r="H40" s="10" t="n">
        <v>45051</v>
      </c>
      <c r="I40" s="10" t="n">
        <v>45055</v>
      </c>
      <c r="J40" s="8"/>
    </row>
    <row r="41" customFormat="false" ht="11.25" hidden="false" customHeight="true" outlineLevel="0" collapsed="false">
      <c r="B41" s="12"/>
      <c r="C41" s="11" t="n">
        <v>156</v>
      </c>
      <c r="D41" s="14" t="s">
        <v>34</v>
      </c>
      <c r="E41" s="15" t="s">
        <v>35</v>
      </c>
      <c r="F41" s="8" t="s">
        <v>36</v>
      </c>
      <c r="G41" s="9" t="n">
        <v>163101</v>
      </c>
      <c r="H41" s="10" t="n">
        <v>45017</v>
      </c>
      <c r="I41" s="10" t="n">
        <v>45056</v>
      </c>
      <c r="J41" s="8"/>
    </row>
    <row r="42" customFormat="false" ht="11.25" hidden="false" customHeight="true" outlineLevel="0" collapsed="false">
      <c r="B42" s="12"/>
      <c r="C42" s="11" t="n">
        <v>10000</v>
      </c>
      <c r="D42" s="14" t="s">
        <v>37</v>
      </c>
      <c r="E42" s="14" t="s">
        <v>38</v>
      </c>
      <c r="F42" s="8" t="s">
        <v>39</v>
      </c>
      <c r="G42" s="9" t="n">
        <v>8747</v>
      </c>
      <c r="H42" s="10" t="n">
        <v>45044</v>
      </c>
      <c r="I42" s="10" t="n">
        <v>45056</v>
      </c>
      <c r="J42" s="8"/>
    </row>
    <row r="43" customFormat="false" ht="11.25" hidden="false" customHeight="true" outlineLevel="0" collapsed="false">
      <c r="B43" s="12"/>
      <c r="C43" s="11" t="n">
        <v>874</v>
      </c>
      <c r="D43" s="8" t="s">
        <v>13</v>
      </c>
      <c r="E43" s="14" t="s">
        <v>14</v>
      </c>
      <c r="F43" s="8" t="s">
        <v>15</v>
      </c>
      <c r="G43" s="9" t="n">
        <v>62327</v>
      </c>
      <c r="H43" s="10" t="n">
        <v>45030</v>
      </c>
      <c r="I43" s="10" t="n">
        <v>45057</v>
      </c>
      <c r="J43" s="8"/>
    </row>
    <row r="44" customFormat="false" ht="11.25" hidden="false" customHeight="true" outlineLevel="0" collapsed="false">
      <c r="B44" s="12"/>
      <c r="C44" s="11" t="n">
        <v>5894.35</v>
      </c>
      <c r="D44" s="14" t="s">
        <v>40</v>
      </c>
      <c r="E44" s="16" t="s">
        <v>41</v>
      </c>
      <c r="F44" s="8" t="s">
        <v>42</v>
      </c>
      <c r="G44" s="9" t="s">
        <v>43</v>
      </c>
      <c r="H44" s="10" t="n">
        <v>45048</v>
      </c>
      <c r="I44" s="10" t="n">
        <v>45057</v>
      </c>
      <c r="J44" s="8"/>
      <c r="K44" s="1" t="n">
        <v>-127</v>
      </c>
    </row>
    <row r="45" customFormat="false" ht="11.25" hidden="false" customHeight="true" outlineLevel="0" collapsed="false">
      <c r="B45" s="12"/>
      <c r="C45" s="11" t="n">
        <v>2535.4</v>
      </c>
      <c r="D45" s="14" t="s">
        <v>44</v>
      </c>
      <c r="E45" s="14" t="s">
        <v>45</v>
      </c>
      <c r="F45" s="8" t="s">
        <v>46</v>
      </c>
      <c r="G45" s="9" t="s">
        <v>47</v>
      </c>
      <c r="H45" s="10" t="n">
        <v>45020</v>
      </c>
      <c r="I45" s="10" t="n">
        <v>45057</v>
      </c>
      <c r="J45" s="8"/>
      <c r="K45" s="1" t="n">
        <v>-2631.36</v>
      </c>
    </row>
    <row r="46" customFormat="false" ht="11.25" hidden="false" customHeight="true" outlineLevel="0" collapsed="false">
      <c r="B46" s="12"/>
      <c r="C46" s="11" t="n">
        <v>528.6</v>
      </c>
      <c r="D46" s="14" t="s">
        <v>48</v>
      </c>
      <c r="E46" s="14" t="s">
        <v>49</v>
      </c>
      <c r="F46" s="8" t="s">
        <v>50</v>
      </c>
      <c r="G46" s="9" t="n">
        <v>6198</v>
      </c>
      <c r="H46" s="10" t="n">
        <v>45057</v>
      </c>
      <c r="I46" s="10" t="n">
        <v>45057</v>
      </c>
      <c r="J46" s="8"/>
    </row>
    <row r="47" customFormat="false" ht="11.25" hidden="false" customHeight="true" outlineLevel="0" collapsed="false">
      <c r="B47" s="12"/>
      <c r="C47" s="11" t="n">
        <v>5519.25</v>
      </c>
      <c r="D47" s="14" t="s">
        <v>51</v>
      </c>
      <c r="E47" s="16" t="s">
        <v>52</v>
      </c>
      <c r="F47" s="8" t="s">
        <v>53</v>
      </c>
      <c r="G47" s="9" t="s">
        <v>54</v>
      </c>
      <c r="H47" s="10" t="n">
        <v>45048</v>
      </c>
      <c r="I47" s="10" t="n">
        <v>45057</v>
      </c>
      <c r="J47" s="8"/>
    </row>
    <row r="48" customFormat="false" ht="11.25" hidden="false" customHeight="true" outlineLevel="0" collapsed="false">
      <c r="B48" s="12"/>
      <c r="C48" s="11" t="n">
        <v>5000</v>
      </c>
      <c r="D48" s="14" t="s">
        <v>55</v>
      </c>
      <c r="E48" s="16" t="s">
        <v>56</v>
      </c>
      <c r="F48" s="8" t="s">
        <v>57</v>
      </c>
      <c r="G48" s="9" t="s">
        <v>58</v>
      </c>
      <c r="H48" s="10" t="n">
        <v>45048</v>
      </c>
      <c r="I48" s="10" t="n">
        <v>45057</v>
      </c>
      <c r="J48" s="8"/>
    </row>
    <row r="49" customFormat="false" ht="11.25" hidden="false" customHeight="true" outlineLevel="0" collapsed="false">
      <c r="B49" s="12"/>
      <c r="C49" s="11" t="n">
        <v>300</v>
      </c>
      <c r="D49" s="14" t="s">
        <v>59</v>
      </c>
      <c r="E49" s="16" t="s">
        <v>60</v>
      </c>
      <c r="F49" s="8" t="s">
        <v>46</v>
      </c>
      <c r="G49" s="9" t="n">
        <v>407</v>
      </c>
      <c r="H49" s="10" t="n">
        <v>45048</v>
      </c>
      <c r="I49" s="10" t="n">
        <v>45057</v>
      </c>
      <c r="J49" s="8"/>
    </row>
    <row r="50" customFormat="false" ht="11.25" hidden="false" customHeight="true" outlineLevel="0" collapsed="false">
      <c r="B50" s="12"/>
      <c r="C50" s="11" t="n">
        <v>3000</v>
      </c>
      <c r="D50" s="14" t="s">
        <v>61</v>
      </c>
      <c r="E50" s="8" t="s">
        <v>62</v>
      </c>
      <c r="F50" s="8" t="s">
        <v>53</v>
      </c>
      <c r="G50" s="9" t="s">
        <v>63</v>
      </c>
      <c r="H50" s="10" t="n">
        <v>45049</v>
      </c>
      <c r="I50" s="10" t="n">
        <v>45057</v>
      </c>
      <c r="J50" s="8"/>
    </row>
    <row r="51" customFormat="false" ht="11.25" hidden="false" customHeight="true" outlineLevel="0" collapsed="false">
      <c r="B51" s="12"/>
      <c r="C51" s="11" t="n">
        <v>11788.7</v>
      </c>
      <c r="D51" s="14" t="s">
        <v>64</v>
      </c>
      <c r="E51" s="14" t="s">
        <v>65</v>
      </c>
      <c r="F51" s="8" t="s">
        <v>66</v>
      </c>
      <c r="G51" s="9" t="n">
        <v>28</v>
      </c>
      <c r="H51" s="10" t="n">
        <v>45048</v>
      </c>
      <c r="I51" s="10" t="n">
        <v>45057</v>
      </c>
      <c r="J51" s="8"/>
    </row>
    <row r="52" customFormat="false" ht="11.25" hidden="false" customHeight="true" outlineLevel="0" collapsed="false">
      <c r="B52" s="12"/>
      <c r="C52" s="11" t="n">
        <v>938.5</v>
      </c>
      <c r="D52" s="14" t="s">
        <v>67</v>
      </c>
      <c r="E52" s="16" t="s">
        <v>68</v>
      </c>
      <c r="F52" s="8" t="s">
        <v>69</v>
      </c>
      <c r="G52" s="9" t="n">
        <v>7195</v>
      </c>
      <c r="H52" s="10" t="n">
        <v>45044</v>
      </c>
      <c r="I52" s="10" t="n">
        <v>45057</v>
      </c>
      <c r="J52" s="8"/>
    </row>
    <row r="53" customFormat="false" ht="11.25" hidden="false" customHeight="true" outlineLevel="0" collapsed="false">
      <c r="B53" s="12"/>
      <c r="C53" s="11" t="n">
        <v>5500</v>
      </c>
      <c r="D53" s="14" t="s">
        <v>70</v>
      </c>
      <c r="E53" s="14" t="s">
        <v>71</v>
      </c>
      <c r="F53" s="8" t="s">
        <v>72</v>
      </c>
      <c r="G53" s="9" t="s">
        <v>73</v>
      </c>
      <c r="H53" s="10" t="n">
        <v>45048</v>
      </c>
      <c r="I53" s="10" t="n">
        <v>45057</v>
      </c>
      <c r="J53" s="8"/>
    </row>
    <row r="54" customFormat="false" ht="11.25" hidden="false" customHeight="true" outlineLevel="0" collapsed="false">
      <c r="B54" s="12"/>
      <c r="C54" s="11" t="n">
        <v>803679.27</v>
      </c>
      <c r="D54" s="14" t="s">
        <v>74</v>
      </c>
      <c r="E54" s="14" t="s">
        <v>28</v>
      </c>
      <c r="F54" s="8"/>
      <c r="G54" s="9"/>
      <c r="H54" s="10"/>
      <c r="I54" s="10"/>
      <c r="J54" s="8"/>
    </row>
    <row r="55" customFormat="false" ht="11.25" hidden="false" customHeight="true" outlineLevel="0" collapsed="false">
      <c r="B55" s="12"/>
      <c r="C55" s="11" t="n">
        <v>46733.47</v>
      </c>
      <c r="D55" s="14" t="s">
        <v>75</v>
      </c>
      <c r="E55" s="14" t="s">
        <v>28</v>
      </c>
      <c r="F55" s="8" t="s">
        <v>76</v>
      </c>
      <c r="G55" s="9"/>
      <c r="H55" s="10" t="n">
        <v>45049</v>
      </c>
      <c r="I55" s="10" t="n">
        <v>45058</v>
      </c>
      <c r="J55" s="8"/>
    </row>
    <row r="56" customFormat="false" ht="11.25" hidden="false" customHeight="true" outlineLevel="0" collapsed="false">
      <c r="B56" s="12"/>
      <c r="C56" s="11" t="n">
        <v>1200</v>
      </c>
      <c r="D56" s="14" t="s">
        <v>77</v>
      </c>
      <c r="E56" s="14" t="s">
        <v>28</v>
      </c>
      <c r="F56" s="8" t="s">
        <v>78</v>
      </c>
      <c r="G56" s="9"/>
      <c r="H56" s="10" t="n">
        <v>45055</v>
      </c>
      <c r="I56" s="10" t="n">
        <v>45058</v>
      </c>
      <c r="J56" s="8" t="s">
        <v>79</v>
      </c>
    </row>
    <row r="57" customFormat="false" ht="11.25" hidden="false" customHeight="true" outlineLevel="0" collapsed="false">
      <c r="B57" s="12"/>
      <c r="C57" s="11" t="n">
        <v>2200</v>
      </c>
      <c r="D57" s="14" t="s">
        <v>80</v>
      </c>
      <c r="E57" s="14" t="s">
        <v>81</v>
      </c>
      <c r="F57" s="8" t="s">
        <v>66</v>
      </c>
      <c r="G57" s="9" t="n">
        <v>772</v>
      </c>
      <c r="H57" s="10" t="n">
        <v>45055</v>
      </c>
      <c r="I57" s="10" t="n">
        <v>45058</v>
      </c>
      <c r="J57" s="8"/>
    </row>
    <row r="58" customFormat="false" ht="11.25" hidden="false" customHeight="true" outlineLevel="0" collapsed="false">
      <c r="B58" s="12"/>
      <c r="C58" s="11" t="n">
        <v>6579</v>
      </c>
      <c r="D58" s="14" t="s">
        <v>82</v>
      </c>
      <c r="E58" s="16" t="s">
        <v>83</v>
      </c>
      <c r="F58" s="8" t="s">
        <v>66</v>
      </c>
      <c r="G58" s="9" t="n">
        <v>703</v>
      </c>
      <c r="H58" s="10" t="n">
        <v>45055</v>
      </c>
      <c r="I58" s="10" t="n">
        <v>45058</v>
      </c>
      <c r="J58" s="8"/>
    </row>
    <row r="59" customFormat="false" ht="11.25" hidden="false" customHeight="true" outlineLevel="0" collapsed="false">
      <c r="B59" s="12"/>
      <c r="C59" s="11" t="n">
        <v>3000</v>
      </c>
      <c r="D59" s="14" t="s">
        <v>84</v>
      </c>
      <c r="E59" s="16" t="s">
        <v>85</v>
      </c>
      <c r="F59" s="8" t="s">
        <v>86</v>
      </c>
      <c r="G59" s="9" t="s">
        <v>87</v>
      </c>
      <c r="H59" s="10" t="n">
        <v>45048</v>
      </c>
      <c r="I59" s="10" t="n">
        <v>45058</v>
      </c>
      <c r="J59" s="8"/>
    </row>
    <row r="60" customFormat="false" ht="11.25" hidden="false" customHeight="true" outlineLevel="0" collapsed="false">
      <c r="B60" s="12"/>
      <c r="C60" s="11" t="n">
        <v>401.5</v>
      </c>
      <c r="D60" s="14" t="s">
        <v>88</v>
      </c>
      <c r="E60" s="16" t="s">
        <v>89</v>
      </c>
      <c r="F60" s="8" t="s">
        <v>50</v>
      </c>
      <c r="G60" s="9" t="n">
        <v>69548</v>
      </c>
      <c r="H60" s="10" t="n">
        <v>45021</v>
      </c>
      <c r="I60" s="10" t="n">
        <v>45061</v>
      </c>
      <c r="J60" s="8"/>
    </row>
    <row r="61" customFormat="false" ht="11.25" hidden="false" customHeight="true" outlineLevel="0" collapsed="false">
      <c r="B61" s="12"/>
      <c r="C61" s="11" t="n">
        <v>137.4</v>
      </c>
      <c r="D61" s="14" t="s">
        <v>88</v>
      </c>
      <c r="E61" s="16" t="s">
        <v>89</v>
      </c>
      <c r="F61" s="8" t="s">
        <v>50</v>
      </c>
      <c r="G61" s="9" t="n">
        <v>69626</v>
      </c>
      <c r="H61" s="10" t="n">
        <v>45036</v>
      </c>
      <c r="I61" s="10" t="n">
        <v>45061</v>
      </c>
      <c r="J61" s="8"/>
    </row>
    <row r="62" customFormat="false" ht="11.25" hidden="false" customHeight="true" outlineLevel="0" collapsed="false">
      <c r="B62" s="12"/>
      <c r="C62" s="11" t="n">
        <v>836</v>
      </c>
      <c r="D62" s="14" t="s">
        <v>13</v>
      </c>
      <c r="E62" s="14" t="s">
        <v>14</v>
      </c>
      <c r="F62" s="8" t="s">
        <v>15</v>
      </c>
      <c r="G62" s="9" t="n">
        <v>62365</v>
      </c>
      <c r="H62" s="10" t="n">
        <v>45033</v>
      </c>
      <c r="I62" s="10" t="n">
        <v>45061</v>
      </c>
      <c r="J62" s="8"/>
    </row>
    <row r="63" customFormat="false" ht="11.25" hidden="false" customHeight="true" outlineLevel="0" collapsed="false">
      <c r="B63" s="12"/>
      <c r="C63" s="11" t="n">
        <v>3530.16</v>
      </c>
      <c r="D63" s="14" t="s">
        <v>90</v>
      </c>
      <c r="E63" s="8" t="s">
        <v>91</v>
      </c>
      <c r="F63" s="8" t="s">
        <v>46</v>
      </c>
      <c r="G63" s="9" t="n">
        <v>667</v>
      </c>
      <c r="H63" s="10" t="n">
        <v>45048</v>
      </c>
      <c r="I63" s="10" t="n">
        <v>45061</v>
      </c>
      <c r="J63" s="8"/>
    </row>
    <row r="64" customFormat="false" ht="11.25" hidden="false" customHeight="true" outlineLevel="0" collapsed="false">
      <c r="B64" s="12"/>
      <c r="C64" s="11" t="n">
        <v>32128.55</v>
      </c>
      <c r="D64" s="14" t="s">
        <v>92</v>
      </c>
      <c r="E64" s="16" t="s">
        <v>93</v>
      </c>
      <c r="F64" s="8" t="s">
        <v>94</v>
      </c>
      <c r="G64" s="9" t="n">
        <v>96002</v>
      </c>
      <c r="H64" s="10" t="n">
        <v>45049</v>
      </c>
      <c r="I64" s="10" t="n">
        <v>45061</v>
      </c>
      <c r="J64" s="8"/>
    </row>
    <row r="65" customFormat="false" ht="11.25" hidden="false" customHeight="true" outlineLevel="0" collapsed="false">
      <c r="B65" s="12"/>
      <c r="C65" s="11" t="n">
        <v>387</v>
      </c>
      <c r="D65" s="14" t="s">
        <v>95</v>
      </c>
      <c r="E65" s="15" t="s">
        <v>96</v>
      </c>
      <c r="F65" s="8" t="s">
        <v>50</v>
      </c>
      <c r="G65" s="9" t="n">
        <v>909578</v>
      </c>
      <c r="H65" s="10" t="n">
        <v>45022</v>
      </c>
      <c r="I65" s="10" t="n">
        <v>45061</v>
      </c>
      <c r="J65" s="8"/>
    </row>
    <row r="66" customFormat="false" ht="11.25" hidden="false" customHeight="true" outlineLevel="0" collapsed="false">
      <c r="B66" s="12"/>
      <c r="C66" s="11" t="n">
        <v>708</v>
      </c>
      <c r="D66" s="14" t="s">
        <v>95</v>
      </c>
      <c r="E66" s="15" t="s">
        <v>96</v>
      </c>
      <c r="F66" s="8" t="s">
        <v>50</v>
      </c>
      <c r="G66" s="9" t="n">
        <v>908669</v>
      </c>
      <c r="H66" s="10" t="n">
        <v>45020</v>
      </c>
      <c r="I66" s="10" t="n">
        <v>45061</v>
      </c>
      <c r="J66" s="8"/>
    </row>
    <row r="67" customFormat="false" ht="11.25" hidden="false" customHeight="true" outlineLevel="0" collapsed="false">
      <c r="B67" s="12"/>
      <c r="C67" s="11" t="n">
        <v>4043</v>
      </c>
      <c r="D67" s="14" t="s">
        <v>95</v>
      </c>
      <c r="E67" s="15" t="s">
        <v>96</v>
      </c>
      <c r="F67" s="8" t="s">
        <v>97</v>
      </c>
      <c r="G67" s="9" t="n">
        <v>915428</v>
      </c>
      <c r="H67" s="10" t="n">
        <v>45035</v>
      </c>
      <c r="I67" s="10" t="n">
        <v>45061</v>
      </c>
      <c r="J67" s="8"/>
    </row>
    <row r="68" customFormat="false" ht="11.25" hidden="false" customHeight="true" outlineLevel="0" collapsed="false">
      <c r="B68" s="12"/>
      <c r="C68" s="11" t="n">
        <v>1183.7</v>
      </c>
      <c r="D68" s="14" t="s">
        <v>95</v>
      </c>
      <c r="E68" s="15" t="s">
        <v>96</v>
      </c>
      <c r="F68" s="8" t="s">
        <v>50</v>
      </c>
      <c r="G68" s="9" t="n">
        <v>915367</v>
      </c>
      <c r="H68" s="10" t="n">
        <v>45035</v>
      </c>
      <c r="I68" s="10" t="n">
        <v>45061</v>
      </c>
      <c r="J68" s="8"/>
    </row>
    <row r="69" customFormat="false" ht="11.25" hidden="false" customHeight="true" outlineLevel="0" collapsed="false">
      <c r="B69" s="12"/>
      <c r="C69" s="11" t="n">
        <v>3647.9</v>
      </c>
      <c r="D69" s="14" t="s">
        <v>95</v>
      </c>
      <c r="E69" s="15" t="s">
        <v>96</v>
      </c>
      <c r="F69" s="8" t="s">
        <v>50</v>
      </c>
      <c r="G69" s="9" t="n">
        <v>908473</v>
      </c>
      <c r="H69" s="10" t="n">
        <v>45020</v>
      </c>
      <c r="I69" s="10" t="n">
        <v>45061</v>
      </c>
      <c r="J69" s="8"/>
    </row>
    <row r="70" customFormat="false" ht="11.25" hidden="false" customHeight="true" outlineLevel="0" collapsed="false">
      <c r="B70" s="12"/>
      <c r="C70" s="11" t="n">
        <v>2517.7</v>
      </c>
      <c r="D70" s="14" t="s">
        <v>95</v>
      </c>
      <c r="E70" s="15" t="s">
        <v>96</v>
      </c>
      <c r="F70" s="8" t="s">
        <v>97</v>
      </c>
      <c r="G70" s="9" t="n">
        <v>908496</v>
      </c>
      <c r="H70" s="10" t="n">
        <v>45020</v>
      </c>
      <c r="I70" s="10" t="n">
        <v>45061</v>
      </c>
      <c r="J70" s="8"/>
    </row>
    <row r="71" customFormat="false" ht="11.25" hidden="false" customHeight="true" outlineLevel="0" collapsed="false">
      <c r="B71" s="12"/>
      <c r="C71" s="11" t="n">
        <v>89.36</v>
      </c>
      <c r="D71" s="14" t="s">
        <v>98</v>
      </c>
      <c r="E71" s="16" t="s">
        <v>99</v>
      </c>
      <c r="F71" s="8" t="s">
        <v>100</v>
      </c>
      <c r="G71" s="9" t="n">
        <v>25266</v>
      </c>
      <c r="H71" s="10" t="n">
        <v>45028</v>
      </c>
      <c r="I71" s="10" t="n">
        <v>45061</v>
      </c>
      <c r="J71" s="8"/>
    </row>
    <row r="72" customFormat="false" ht="11.25" hidden="false" customHeight="true" outlineLevel="0" collapsed="false">
      <c r="B72" s="12"/>
      <c r="C72" s="11" t="n">
        <v>474.5</v>
      </c>
      <c r="D72" s="14" t="s">
        <v>101</v>
      </c>
      <c r="E72" s="17" t="s">
        <v>102</v>
      </c>
      <c r="F72" s="8" t="s">
        <v>97</v>
      </c>
      <c r="G72" s="9" t="n">
        <v>27370</v>
      </c>
      <c r="H72" s="10" t="n">
        <v>45020</v>
      </c>
      <c r="I72" s="10" t="n">
        <v>45061</v>
      </c>
      <c r="J72" s="8"/>
    </row>
    <row r="73" customFormat="false" ht="11.25" hidden="false" customHeight="true" outlineLevel="0" collapsed="false">
      <c r="B73" s="12"/>
      <c r="C73" s="11" t="n">
        <v>979.5</v>
      </c>
      <c r="D73" s="14" t="s">
        <v>101</v>
      </c>
      <c r="E73" s="17" t="s">
        <v>102</v>
      </c>
      <c r="F73" s="8" t="s">
        <v>50</v>
      </c>
      <c r="G73" s="9" t="n">
        <v>27352</v>
      </c>
      <c r="H73" s="10" t="n">
        <v>45020</v>
      </c>
      <c r="I73" s="10" t="n">
        <v>45061</v>
      </c>
      <c r="J73" s="8"/>
    </row>
    <row r="74" customFormat="false" ht="11.25" hidden="false" customHeight="true" outlineLevel="0" collapsed="false">
      <c r="B74" s="12"/>
      <c r="C74" s="11" t="n">
        <v>1803.4</v>
      </c>
      <c r="D74" s="14" t="s">
        <v>103</v>
      </c>
      <c r="E74" s="16" t="s">
        <v>104</v>
      </c>
      <c r="F74" s="8" t="s">
        <v>105</v>
      </c>
      <c r="G74" s="9" t="n">
        <v>69410</v>
      </c>
      <c r="H74" s="10" t="n">
        <v>45022</v>
      </c>
      <c r="I74" s="10" t="n">
        <v>45061</v>
      </c>
      <c r="J74" s="8"/>
    </row>
    <row r="75" customFormat="false" ht="11.25" hidden="false" customHeight="true" outlineLevel="0" collapsed="false">
      <c r="B75" s="12"/>
      <c r="C75" s="11" t="n">
        <v>2145</v>
      </c>
      <c r="D75" s="14" t="s">
        <v>101</v>
      </c>
      <c r="E75" s="17" t="s">
        <v>102</v>
      </c>
      <c r="F75" s="8" t="s">
        <v>50</v>
      </c>
      <c r="G75" s="9" t="n">
        <v>27439</v>
      </c>
      <c r="H75" s="10" t="n">
        <v>45022</v>
      </c>
      <c r="I75" s="10" t="n">
        <v>45061</v>
      </c>
      <c r="J75" s="8"/>
    </row>
    <row r="76" customFormat="false" ht="11.25" hidden="false" customHeight="true" outlineLevel="0" collapsed="false">
      <c r="B76" s="12"/>
      <c r="C76" s="11" t="n">
        <v>1232</v>
      </c>
      <c r="D76" s="14" t="s">
        <v>106</v>
      </c>
      <c r="E76" s="14" t="s">
        <v>107</v>
      </c>
      <c r="F76" s="8" t="s">
        <v>100</v>
      </c>
      <c r="G76" s="9" t="n">
        <v>15718</v>
      </c>
      <c r="H76" s="10" t="n">
        <v>45022</v>
      </c>
      <c r="I76" s="10" t="n">
        <v>45061</v>
      </c>
      <c r="J76" s="8"/>
    </row>
    <row r="77" customFormat="false" ht="11.25" hidden="false" customHeight="true" outlineLevel="0" collapsed="false">
      <c r="B77" s="12"/>
      <c r="C77" s="11" t="n">
        <v>1571.97</v>
      </c>
      <c r="D77" s="14" t="s">
        <v>13</v>
      </c>
      <c r="E77" s="14" t="s">
        <v>14</v>
      </c>
      <c r="F77" s="8" t="s">
        <v>15</v>
      </c>
      <c r="G77" s="9" t="n">
        <v>62272</v>
      </c>
      <c r="H77" s="10" t="n">
        <v>45030</v>
      </c>
      <c r="I77" s="10" t="n">
        <v>45061</v>
      </c>
      <c r="J77" s="8"/>
    </row>
    <row r="78" customFormat="false" ht="11.25" hidden="false" customHeight="true" outlineLevel="0" collapsed="false">
      <c r="B78" s="12"/>
      <c r="C78" s="11" t="n">
        <v>899.8</v>
      </c>
      <c r="D78" s="14" t="s">
        <v>108</v>
      </c>
      <c r="E78" s="16" t="s">
        <v>109</v>
      </c>
      <c r="F78" s="8" t="s">
        <v>110</v>
      </c>
      <c r="G78" s="9" t="n">
        <v>1009</v>
      </c>
      <c r="H78" s="10" t="n">
        <v>45056</v>
      </c>
      <c r="I78" s="10" t="n">
        <v>45061</v>
      </c>
      <c r="J78" s="8"/>
    </row>
    <row r="79" customFormat="false" ht="11.25" hidden="false" customHeight="true" outlineLevel="0" collapsed="false">
      <c r="B79" s="12"/>
      <c r="C79" s="11" t="n">
        <v>467.03</v>
      </c>
      <c r="D79" s="14" t="s">
        <v>111</v>
      </c>
      <c r="E79" s="16" t="s">
        <v>112</v>
      </c>
      <c r="F79" s="8" t="s">
        <v>97</v>
      </c>
      <c r="G79" s="9" t="n">
        <v>490127</v>
      </c>
      <c r="H79" s="10" t="n">
        <v>45002</v>
      </c>
      <c r="I79" s="10" t="n">
        <v>45061</v>
      </c>
      <c r="J79" s="8"/>
    </row>
    <row r="80" customFormat="false" ht="11.25" hidden="false" customHeight="true" outlineLevel="0" collapsed="false">
      <c r="B80" s="12"/>
      <c r="C80" s="11" t="n">
        <v>5103.82</v>
      </c>
      <c r="D80" s="14" t="s">
        <v>111</v>
      </c>
      <c r="E80" s="16" t="s">
        <v>112</v>
      </c>
      <c r="F80" s="8" t="s">
        <v>97</v>
      </c>
      <c r="G80" s="9" t="n">
        <v>493396</v>
      </c>
      <c r="H80" s="10" t="n">
        <v>45020</v>
      </c>
      <c r="I80" s="10" t="n">
        <v>45061</v>
      </c>
      <c r="J80" s="8"/>
    </row>
    <row r="81" customFormat="false" ht="11.25" hidden="false" customHeight="true" outlineLevel="0" collapsed="false">
      <c r="B81" s="12"/>
      <c r="C81" s="11" t="n">
        <v>2389.51</v>
      </c>
      <c r="D81" s="14" t="s">
        <v>111</v>
      </c>
      <c r="E81" s="16" t="s">
        <v>112</v>
      </c>
      <c r="F81" s="8" t="s">
        <v>50</v>
      </c>
      <c r="G81" s="9" t="n">
        <v>493402</v>
      </c>
      <c r="H81" s="10" t="n">
        <v>45020</v>
      </c>
      <c r="I81" s="10" t="n">
        <v>45061</v>
      </c>
      <c r="J81" s="8"/>
    </row>
    <row r="82" customFormat="false" ht="11.25" hidden="false" customHeight="true" outlineLevel="0" collapsed="false">
      <c r="B82" s="12"/>
      <c r="C82" s="11" t="n">
        <v>1395.6</v>
      </c>
      <c r="D82" s="14" t="s">
        <v>113</v>
      </c>
      <c r="E82" s="16" t="s">
        <v>114</v>
      </c>
      <c r="F82" s="8" t="s">
        <v>97</v>
      </c>
      <c r="G82" s="9" t="n">
        <v>275815</v>
      </c>
      <c r="H82" s="10" t="n">
        <v>45021</v>
      </c>
      <c r="I82" s="10" t="n">
        <v>45061</v>
      </c>
      <c r="J82" s="8"/>
    </row>
    <row r="83" customFormat="false" ht="11.25" hidden="false" customHeight="true" outlineLevel="0" collapsed="false">
      <c r="B83" s="12"/>
      <c r="C83" s="11" t="n">
        <v>167.4</v>
      </c>
      <c r="D83" s="14" t="s">
        <v>115</v>
      </c>
      <c r="E83" s="16" t="s">
        <v>116</v>
      </c>
      <c r="F83" s="8" t="s">
        <v>100</v>
      </c>
      <c r="G83" s="9" t="n">
        <v>28599</v>
      </c>
      <c r="H83" s="10" t="n">
        <v>45040</v>
      </c>
      <c r="I83" s="10" t="n">
        <v>45061</v>
      </c>
      <c r="J83" s="8"/>
    </row>
    <row r="84" customFormat="false" ht="11.25" hidden="false" customHeight="true" outlineLevel="0" collapsed="false">
      <c r="B84" s="12"/>
      <c r="C84" s="11" t="n">
        <v>224</v>
      </c>
      <c r="D84" s="14" t="s">
        <v>115</v>
      </c>
      <c r="E84" s="16" t="s">
        <v>116</v>
      </c>
      <c r="F84" s="8" t="s">
        <v>100</v>
      </c>
      <c r="G84" s="9" t="n">
        <v>28471</v>
      </c>
      <c r="H84" s="10" t="n">
        <v>45033</v>
      </c>
      <c r="I84" s="10" t="n">
        <v>45061</v>
      </c>
      <c r="J84" s="8"/>
    </row>
    <row r="85" customFormat="false" ht="11.25" hidden="false" customHeight="true" outlineLevel="0" collapsed="false">
      <c r="B85" s="12"/>
      <c r="C85" s="11" t="n">
        <v>640.4</v>
      </c>
      <c r="D85" s="14" t="s">
        <v>115</v>
      </c>
      <c r="E85" s="16" t="s">
        <v>116</v>
      </c>
      <c r="F85" s="8" t="s">
        <v>105</v>
      </c>
      <c r="G85" s="9" t="n">
        <v>28301</v>
      </c>
      <c r="H85" s="10" t="n">
        <v>45022</v>
      </c>
      <c r="I85" s="10" t="n">
        <v>45061</v>
      </c>
      <c r="J85" s="8"/>
    </row>
    <row r="86" customFormat="false" ht="11.25" hidden="false" customHeight="true" outlineLevel="0" collapsed="false">
      <c r="B86" s="12"/>
      <c r="C86" s="11" t="n">
        <v>2974.79</v>
      </c>
      <c r="D86" s="14" t="s">
        <v>115</v>
      </c>
      <c r="E86" s="16" t="s">
        <v>116</v>
      </c>
      <c r="F86" s="8" t="s">
        <v>100</v>
      </c>
      <c r="G86" s="9" t="n">
        <v>28302</v>
      </c>
      <c r="H86" s="10" t="n">
        <v>45022</v>
      </c>
      <c r="I86" s="10" t="n">
        <v>45061</v>
      </c>
      <c r="J86" s="8"/>
    </row>
    <row r="87" customFormat="false" ht="11.25" hidden="false" customHeight="true" outlineLevel="0" collapsed="false">
      <c r="B87" s="12"/>
      <c r="C87" s="11" t="n">
        <v>1524.37</v>
      </c>
      <c r="D87" s="14" t="s">
        <v>117</v>
      </c>
      <c r="E87" s="14" t="s">
        <v>118</v>
      </c>
      <c r="F87" s="8" t="s">
        <v>119</v>
      </c>
      <c r="G87" s="9" t="n">
        <v>42023</v>
      </c>
      <c r="H87" s="10" t="n">
        <v>45049</v>
      </c>
      <c r="I87" s="10" t="n">
        <v>45061</v>
      </c>
      <c r="J87" s="8"/>
    </row>
    <row r="88" customFormat="false" ht="11.25" hidden="false" customHeight="true" outlineLevel="0" collapsed="false">
      <c r="B88" s="12"/>
      <c r="C88" s="11" t="n">
        <v>1001.45</v>
      </c>
      <c r="D88" s="14" t="s">
        <v>13</v>
      </c>
      <c r="E88" s="14" t="s">
        <v>14</v>
      </c>
      <c r="F88" s="8" t="s">
        <v>15</v>
      </c>
      <c r="G88" s="9" t="n">
        <v>62230</v>
      </c>
      <c r="H88" s="10" t="n">
        <v>45028</v>
      </c>
      <c r="I88" s="10" t="n">
        <v>45062</v>
      </c>
      <c r="J88" s="8"/>
    </row>
    <row r="89" customFormat="false" ht="11.25" hidden="false" customHeight="true" outlineLevel="0" collapsed="false">
      <c r="B89" s="12"/>
      <c r="C89" s="11" t="n">
        <v>212.72</v>
      </c>
      <c r="D89" s="14" t="s">
        <v>120</v>
      </c>
      <c r="E89" s="14" t="s">
        <v>121</v>
      </c>
      <c r="F89" s="8" t="s">
        <v>105</v>
      </c>
      <c r="G89" s="9" t="n">
        <v>106203</v>
      </c>
      <c r="H89" s="10" t="n">
        <v>45022</v>
      </c>
      <c r="I89" s="10" t="n">
        <v>45062</v>
      </c>
      <c r="J89" s="8"/>
    </row>
    <row r="90" customFormat="false" ht="11.25" hidden="false" customHeight="true" outlineLevel="0" collapsed="false">
      <c r="B90" s="12"/>
      <c r="C90" s="11" t="n">
        <v>1465.49</v>
      </c>
      <c r="D90" s="14" t="s">
        <v>120</v>
      </c>
      <c r="E90" s="14" t="s">
        <v>121</v>
      </c>
      <c r="F90" s="8" t="s">
        <v>100</v>
      </c>
      <c r="G90" s="9" t="n">
        <v>106207</v>
      </c>
      <c r="H90" s="10" t="n">
        <v>45022</v>
      </c>
      <c r="I90" s="10" t="n">
        <v>45062</v>
      </c>
      <c r="J90" s="8"/>
    </row>
    <row r="91" customFormat="false" ht="11.25" hidden="false" customHeight="true" outlineLevel="0" collapsed="false">
      <c r="B91" s="12"/>
      <c r="C91" s="11" t="n">
        <v>430.6</v>
      </c>
      <c r="D91" s="14" t="s">
        <v>106</v>
      </c>
      <c r="E91" s="14" t="s">
        <v>107</v>
      </c>
      <c r="F91" s="8" t="s">
        <v>100</v>
      </c>
      <c r="G91" s="9" t="n">
        <v>16087</v>
      </c>
      <c r="H91" s="10" t="n">
        <v>45041</v>
      </c>
      <c r="I91" s="10" t="n">
        <v>45062</v>
      </c>
      <c r="J91" s="8"/>
    </row>
    <row r="92" customFormat="false" ht="11.25" hidden="false" customHeight="true" outlineLevel="0" collapsed="false">
      <c r="B92" s="12"/>
      <c r="C92" s="11" t="n">
        <v>2535.4</v>
      </c>
      <c r="D92" s="14" t="s">
        <v>44</v>
      </c>
      <c r="E92" s="16" t="s">
        <v>45</v>
      </c>
      <c r="F92" s="8" t="s">
        <v>46</v>
      </c>
      <c r="G92" s="9" t="s">
        <v>122</v>
      </c>
      <c r="H92" s="10" t="n">
        <v>45048</v>
      </c>
      <c r="I92" s="10" t="n">
        <v>45062</v>
      </c>
      <c r="J92" s="8"/>
    </row>
    <row r="93" customFormat="false" ht="11.25" hidden="false" customHeight="true" outlineLevel="0" collapsed="false">
      <c r="B93" s="12"/>
      <c r="C93" s="11" t="n">
        <v>3300</v>
      </c>
      <c r="D93" s="14" t="s">
        <v>123</v>
      </c>
      <c r="E93" s="16" t="s">
        <v>124</v>
      </c>
      <c r="F93" s="8" t="s">
        <v>125</v>
      </c>
      <c r="G93" s="9" t="s">
        <v>126</v>
      </c>
      <c r="H93" s="10" t="n">
        <v>45051</v>
      </c>
      <c r="I93" s="10" t="n">
        <v>45062</v>
      </c>
      <c r="J93" s="8"/>
    </row>
    <row r="94" customFormat="false" ht="11.25" hidden="false" customHeight="true" outlineLevel="0" collapsed="false">
      <c r="B94" s="12"/>
      <c r="C94" s="11" t="n">
        <v>915.26</v>
      </c>
      <c r="D94" s="14" t="s">
        <v>13</v>
      </c>
      <c r="E94" s="14" t="s">
        <v>14</v>
      </c>
      <c r="F94" s="8" t="s">
        <v>15</v>
      </c>
      <c r="G94" s="9" t="n">
        <v>62447</v>
      </c>
      <c r="H94" s="10" t="n">
        <v>45035</v>
      </c>
      <c r="I94" s="10" t="n">
        <v>45063</v>
      </c>
      <c r="J94" s="8"/>
    </row>
    <row r="95" customFormat="false" ht="11.25" hidden="false" customHeight="true" outlineLevel="0" collapsed="false">
      <c r="B95" s="12"/>
      <c r="C95" s="11" t="n">
        <v>1064</v>
      </c>
      <c r="D95" s="14" t="s">
        <v>13</v>
      </c>
      <c r="E95" s="14" t="s">
        <v>14</v>
      </c>
      <c r="F95" s="8" t="s">
        <v>15</v>
      </c>
      <c r="G95" s="9" t="n">
        <v>62443</v>
      </c>
      <c r="H95" s="10" t="n">
        <v>45035</v>
      </c>
      <c r="I95" s="10" t="n">
        <v>45063</v>
      </c>
      <c r="J95" s="8"/>
    </row>
    <row r="96" customFormat="false" ht="11.25" hidden="false" customHeight="true" outlineLevel="0" collapsed="false">
      <c r="B96" s="12"/>
      <c r="C96" s="11" t="n">
        <v>380</v>
      </c>
      <c r="D96" s="14" t="s">
        <v>13</v>
      </c>
      <c r="E96" s="14" t="s">
        <v>14</v>
      </c>
      <c r="F96" s="8" t="s">
        <v>15</v>
      </c>
      <c r="G96" s="9" t="n">
        <v>62480</v>
      </c>
      <c r="H96" s="10" t="n">
        <v>45036</v>
      </c>
      <c r="I96" s="10" t="n">
        <v>45063</v>
      </c>
      <c r="J96" s="8"/>
    </row>
    <row r="97" customFormat="false" ht="11.25" hidden="false" customHeight="true" outlineLevel="0" collapsed="false">
      <c r="B97" s="12"/>
      <c r="C97" s="11" t="n">
        <v>200527.23</v>
      </c>
      <c r="D97" s="14" t="s">
        <v>127</v>
      </c>
      <c r="E97" s="14" t="s">
        <v>28</v>
      </c>
      <c r="F97" s="8" t="s">
        <v>66</v>
      </c>
      <c r="G97" s="9"/>
      <c r="H97" s="10"/>
      <c r="I97" s="10" t="n">
        <v>45063</v>
      </c>
      <c r="J97" s="8"/>
    </row>
    <row r="98" customFormat="false" ht="11.25" hidden="false" customHeight="true" outlineLevel="0" collapsed="false">
      <c r="B98" s="12"/>
      <c r="C98" s="11" t="n">
        <v>11007.48</v>
      </c>
      <c r="D98" s="14" t="s">
        <v>128</v>
      </c>
      <c r="E98" s="16" t="s">
        <v>129</v>
      </c>
      <c r="F98" s="8" t="s">
        <v>36</v>
      </c>
      <c r="G98" s="9" t="s">
        <v>130</v>
      </c>
      <c r="H98" s="10" t="n">
        <v>45063</v>
      </c>
      <c r="I98" s="10" t="n">
        <v>45064</v>
      </c>
      <c r="J98" s="8"/>
    </row>
    <row r="99" customFormat="false" ht="11.25" hidden="false" customHeight="true" outlineLevel="0" collapsed="false">
      <c r="B99" s="12"/>
      <c r="C99" s="11" t="n">
        <v>3756.26</v>
      </c>
      <c r="D99" s="14" t="s">
        <v>131</v>
      </c>
      <c r="E99" s="15" t="s">
        <v>132</v>
      </c>
      <c r="F99" s="8" t="s">
        <v>97</v>
      </c>
      <c r="G99" s="9" t="n">
        <v>251820</v>
      </c>
      <c r="H99" s="10" t="n">
        <v>45020</v>
      </c>
      <c r="I99" s="10" t="n">
        <v>45064</v>
      </c>
      <c r="J99" s="8"/>
    </row>
    <row r="100" customFormat="false" ht="11.25" hidden="false" customHeight="true" outlineLevel="0" collapsed="false">
      <c r="B100" s="12"/>
      <c r="C100" s="11" t="n">
        <v>3020</v>
      </c>
      <c r="D100" s="14" t="s">
        <v>131</v>
      </c>
      <c r="E100" s="15" t="s">
        <v>132</v>
      </c>
      <c r="F100" s="8" t="s">
        <v>50</v>
      </c>
      <c r="G100" s="9" t="n">
        <v>251787</v>
      </c>
      <c r="H100" s="10" t="n">
        <v>45020</v>
      </c>
      <c r="I100" s="10" t="n">
        <v>45064</v>
      </c>
      <c r="J100" s="8"/>
    </row>
    <row r="101" customFormat="false" ht="11.25" hidden="false" customHeight="true" outlineLevel="0" collapsed="false">
      <c r="B101" s="12"/>
      <c r="C101" s="11" t="n">
        <v>25276.21</v>
      </c>
      <c r="D101" s="14" t="s">
        <v>133</v>
      </c>
      <c r="E101" s="14" t="s">
        <v>28</v>
      </c>
      <c r="F101" s="8" t="s">
        <v>17</v>
      </c>
      <c r="G101" s="9" t="s">
        <v>134</v>
      </c>
      <c r="H101" s="10" t="n">
        <v>45058</v>
      </c>
      <c r="I101" s="10" t="n">
        <v>45065</v>
      </c>
      <c r="J101" s="8"/>
    </row>
    <row r="102" customFormat="false" ht="11.25" hidden="false" customHeight="true" outlineLevel="0" collapsed="false">
      <c r="B102" s="12"/>
      <c r="C102" s="11" t="n">
        <v>4228.87</v>
      </c>
      <c r="D102" s="14" t="s">
        <v>13</v>
      </c>
      <c r="E102" s="14" t="s">
        <v>14</v>
      </c>
      <c r="F102" s="8" t="s">
        <v>15</v>
      </c>
      <c r="G102" s="9"/>
      <c r="H102" s="10"/>
      <c r="I102" s="10" t="n">
        <v>45065</v>
      </c>
      <c r="J102" s="8" t="s">
        <v>135</v>
      </c>
    </row>
    <row r="103" customFormat="false" ht="11.25" hidden="false" customHeight="true" outlineLevel="0" collapsed="false">
      <c r="B103" s="12"/>
      <c r="C103" s="11" t="n">
        <v>3300</v>
      </c>
      <c r="D103" s="14" t="s">
        <v>136</v>
      </c>
      <c r="E103" s="14" t="s">
        <v>137</v>
      </c>
      <c r="F103" s="8" t="s">
        <v>66</v>
      </c>
      <c r="G103" s="9" t="n">
        <v>45</v>
      </c>
      <c r="H103" s="10" t="n">
        <v>45035</v>
      </c>
      <c r="I103" s="10" t="n">
        <v>45065</v>
      </c>
      <c r="J103" s="8"/>
    </row>
    <row r="104" customFormat="false" ht="11.25" hidden="false" customHeight="true" outlineLevel="0" collapsed="false">
      <c r="B104" s="12"/>
      <c r="C104" s="11" t="n">
        <v>874.22</v>
      </c>
      <c r="D104" s="14" t="s">
        <v>133</v>
      </c>
      <c r="E104" s="14" t="s">
        <v>28</v>
      </c>
      <c r="F104" s="8" t="s">
        <v>66</v>
      </c>
      <c r="G104" s="9" t="s">
        <v>138</v>
      </c>
      <c r="H104" s="10" t="n">
        <v>45061</v>
      </c>
      <c r="I104" s="10" t="n">
        <v>45065</v>
      </c>
      <c r="J104" s="8"/>
    </row>
    <row r="105" customFormat="false" ht="11.25" hidden="false" customHeight="true" outlineLevel="0" collapsed="false">
      <c r="B105" s="12"/>
      <c r="C105" s="11" t="n">
        <v>2343.65</v>
      </c>
      <c r="D105" s="14" t="s">
        <v>133</v>
      </c>
      <c r="E105" s="14" t="s">
        <v>28</v>
      </c>
      <c r="F105" s="8" t="s">
        <v>66</v>
      </c>
      <c r="G105" s="9" t="s">
        <v>139</v>
      </c>
      <c r="H105" s="10" t="n">
        <v>45061</v>
      </c>
      <c r="I105" s="10" t="n">
        <v>45065</v>
      </c>
      <c r="J105" s="8"/>
    </row>
    <row r="106" customFormat="false" ht="11.25" hidden="false" customHeight="true" outlineLevel="0" collapsed="false">
      <c r="B106" s="12"/>
      <c r="C106" s="11" t="n">
        <v>8867.21</v>
      </c>
      <c r="D106" s="14" t="s">
        <v>133</v>
      </c>
      <c r="E106" s="14" t="s">
        <v>28</v>
      </c>
      <c r="F106" s="8" t="s">
        <v>17</v>
      </c>
      <c r="G106" s="9" t="s">
        <v>140</v>
      </c>
      <c r="H106" s="10" t="n">
        <v>45049</v>
      </c>
      <c r="I106" s="10" t="n">
        <v>45065</v>
      </c>
      <c r="J106" s="8"/>
    </row>
    <row r="107" customFormat="false" ht="11.25" hidden="false" customHeight="true" outlineLevel="0" collapsed="false">
      <c r="B107" s="12"/>
      <c r="C107" s="11" t="n">
        <v>1633.55</v>
      </c>
      <c r="D107" s="14" t="s">
        <v>141</v>
      </c>
      <c r="E107" s="14" t="s">
        <v>142</v>
      </c>
      <c r="F107" s="8" t="s">
        <v>143</v>
      </c>
      <c r="G107" s="9" t="n">
        <v>9346</v>
      </c>
      <c r="H107" s="10" t="n">
        <v>45048</v>
      </c>
      <c r="I107" s="10" t="n">
        <v>45068</v>
      </c>
      <c r="J107" s="8"/>
    </row>
    <row r="108" customFormat="false" ht="11.25" hidden="false" customHeight="true" outlineLevel="0" collapsed="false">
      <c r="B108" s="12"/>
      <c r="C108" s="11" t="n">
        <v>418</v>
      </c>
      <c r="D108" s="14" t="s">
        <v>13</v>
      </c>
      <c r="E108" s="14" t="s">
        <v>14</v>
      </c>
      <c r="F108" s="8" t="s">
        <v>15</v>
      </c>
      <c r="G108" s="9" t="n">
        <v>62530</v>
      </c>
      <c r="H108" s="10" t="n">
        <v>45040</v>
      </c>
      <c r="I108" s="10" t="n">
        <v>45068</v>
      </c>
      <c r="J108" s="8"/>
    </row>
    <row r="109" customFormat="false" ht="11.25" hidden="false" customHeight="true" outlineLevel="0" collapsed="false">
      <c r="B109" s="12"/>
      <c r="C109" s="11" t="n">
        <v>1170.71</v>
      </c>
      <c r="D109" s="14" t="s">
        <v>13</v>
      </c>
      <c r="E109" s="14" t="s">
        <v>14</v>
      </c>
      <c r="F109" s="8" t="s">
        <v>15</v>
      </c>
      <c r="G109" s="9" t="n">
        <v>62521</v>
      </c>
      <c r="H109" s="10" t="n">
        <v>45040</v>
      </c>
      <c r="I109" s="10" t="n">
        <v>45068</v>
      </c>
      <c r="J109" s="8"/>
    </row>
    <row r="110" customFormat="false" ht="11.25" hidden="false" customHeight="true" outlineLevel="0" collapsed="false">
      <c r="B110" s="12"/>
      <c r="C110" s="11" t="n">
        <v>88676.74</v>
      </c>
      <c r="D110" s="14" t="s">
        <v>144</v>
      </c>
      <c r="E110" s="14" t="s">
        <v>28</v>
      </c>
      <c r="F110" s="8" t="s">
        <v>145</v>
      </c>
      <c r="G110" s="9"/>
      <c r="H110" s="10" t="n">
        <v>45044</v>
      </c>
      <c r="I110" s="10" t="n">
        <v>45068</v>
      </c>
      <c r="J110" s="8"/>
    </row>
    <row r="111" customFormat="false" ht="11.25" hidden="false" customHeight="true" outlineLevel="0" collapsed="false">
      <c r="B111" s="12"/>
      <c r="C111" s="11" t="n">
        <v>1362.5</v>
      </c>
      <c r="D111" s="14" t="s">
        <v>146</v>
      </c>
      <c r="E111" s="16" t="s">
        <v>147</v>
      </c>
      <c r="F111" s="8" t="s">
        <v>50</v>
      </c>
      <c r="G111" s="9" t="n">
        <v>12513</v>
      </c>
      <c r="H111" s="10" t="n">
        <v>45036</v>
      </c>
      <c r="I111" s="10" t="n">
        <v>45068</v>
      </c>
      <c r="J111" s="8"/>
    </row>
    <row r="112" customFormat="false" ht="11.25" hidden="false" customHeight="true" outlineLevel="0" collapsed="false">
      <c r="B112" s="12"/>
      <c r="C112" s="11" t="n">
        <v>715</v>
      </c>
      <c r="D112" s="14" t="s">
        <v>131</v>
      </c>
      <c r="E112" s="15" t="s">
        <v>132</v>
      </c>
      <c r="F112" s="8" t="s">
        <v>50</v>
      </c>
      <c r="G112" s="9" t="n">
        <v>252104</v>
      </c>
      <c r="H112" s="10" t="n">
        <v>45022</v>
      </c>
      <c r="I112" s="10" t="n">
        <v>45068</v>
      </c>
      <c r="J112" s="8"/>
    </row>
    <row r="113" customFormat="false" ht="11.25" hidden="false" customHeight="true" outlineLevel="0" collapsed="false">
      <c r="B113" s="12"/>
      <c r="C113" s="11" t="n">
        <v>2085.97</v>
      </c>
      <c r="D113" s="14" t="s">
        <v>13</v>
      </c>
      <c r="E113" s="14" t="s">
        <v>14</v>
      </c>
      <c r="F113" s="8" t="s">
        <v>15</v>
      </c>
      <c r="G113" s="9" t="n">
        <v>62544</v>
      </c>
      <c r="H113" s="10" t="n">
        <v>45041</v>
      </c>
      <c r="I113" s="10" t="n">
        <v>45069</v>
      </c>
      <c r="J113" s="8"/>
    </row>
    <row r="114" customFormat="false" ht="11.25" hidden="false" customHeight="true" outlineLevel="0" collapsed="false">
      <c r="B114" s="12"/>
      <c r="C114" s="11" t="n">
        <v>220.5</v>
      </c>
      <c r="D114" s="14" t="s">
        <v>32</v>
      </c>
      <c r="E114" s="14" t="s">
        <v>33</v>
      </c>
      <c r="F114" s="8" t="s">
        <v>20</v>
      </c>
      <c r="G114" s="9" t="n">
        <v>393383</v>
      </c>
      <c r="H114" s="10" t="n">
        <v>45069</v>
      </c>
      <c r="I114" s="10" t="n">
        <v>45069</v>
      </c>
      <c r="J114" s="8"/>
    </row>
    <row r="115" customFormat="false" ht="11.25" hidden="false" customHeight="true" outlineLevel="0" collapsed="false">
      <c r="B115" s="12"/>
      <c r="C115" s="11" t="n">
        <v>4049</v>
      </c>
      <c r="D115" s="14" t="s">
        <v>148</v>
      </c>
      <c r="E115" s="14" t="s">
        <v>149</v>
      </c>
      <c r="F115" s="8" t="s">
        <v>150</v>
      </c>
      <c r="G115" s="9" t="n">
        <v>36527</v>
      </c>
      <c r="H115" s="10" t="n">
        <v>45069</v>
      </c>
      <c r="I115" s="10" t="n">
        <v>45069</v>
      </c>
      <c r="J115" s="8"/>
    </row>
    <row r="116" customFormat="false" ht="11.25" hidden="false" customHeight="true" outlineLevel="0" collapsed="false">
      <c r="B116" s="12"/>
      <c r="C116" s="11" t="n">
        <v>1200</v>
      </c>
      <c r="D116" s="14" t="s">
        <v>77</v>
      </c>
      <c r="E116" s="14" t="s">
        <v>28</v>
      </c>
      <c r="F116" s="8" t="s">
        <v>78</v>
      </c>
      <c r="G116" s="9"/>
      <c r="H116" s="10"/>
      <c r="I116" s="10" t="n">
        <v>45070</v>
      </c>
      <c r="J116" s="8"/>
    </row>
    <row r="117" customFormat="false" ht="11.25" hidden="false" customHeight="true" outlineLevel="0" collapsed="false">
      <c r="B117" s="12"/>
      <c r="C117" s="11" t="n">
        <v>232.78</v>
      </c>
      <c r="D117" s="14" t="s">
        <v>13</v>
      </c>
      <c r="E117" s="14" t="s">
        <v>14</v>
      </c>
      <c r="F117" s="8" t="s">
        <v>15</v>
      </c>
      <c r="G117" s="9" t="n">
        <v>62602</v>
      </c>
      <c r="H117" s="10" t="n">
        <v>45042</v>
      </c>
      <c r="I117" s="10" t="n">
        <v>45071</v>
      </c>
      <c r="J117" s="8"/>
    </row>
    <row r="118" customFormat="false" ht="11.25" hidden="false" customHeight="true" outlineLevel="0" collapsed="false">
      <c r="B118" s="12"/>
      <c r="C118" s="11" t="n">
        <v>1558</v>
      </c>
      <c r="D118" s="14" t="s">
        <v>13</v>
      </c>
      <c r="E118" s="14" t="s">
        <v>14</v>
      </c>
      <c r="F118" s="8" t="s">
        <v>15</v>
      </c>
      <c r="G118" s="9" t="n">
        <v>62618</v>
      </c>
      <c r="H118" s="10" t="n">
        <v>45043</v>
      </c>
      <c r="I118" s="10" t="n">
        <v>45071</v>
      </c>
      <c r="J118" s="8"/>
    </row>
    <row r="119" customFormat="false" ht="11.25" hidden="false" customHeight="true" outlineLevel="0" collapsed="false">
      <c r="B119" s="12"/>
      <c r="C119" s="11" t="n">
        <v>732.21</v>
      </c>
      <c r="D119" s="14" t="s">
        <v>13</v>
      </c>
      <c r="E119" s="14" t="s">
        <v>14</v>
      </c>
      <c r="F119" s="8" t="s">
        <v>15</v>
      </c>
      <c r="G119" s="9" t="n">
        <v>62680</v>
      </c>
      <c r="H119" s="10" t="n">
        <v>45044</v>
      </c>
      <c r="I119" s="10" t="n">
        <v>45071</v>
      </c>
      <c r="J119" s="8"/>
    </row>
    <row r="120" customFormat="false" ht="11.25" hidden="false" customHeight="true" outlineLevel="0" collapsed="false">
      <c r="B120" s="12"/>
      <c r="C120" s="11" t="n">
        <v>722</v>
      </c>
      <c r="D120" s="14" t="s">
        <v>13</v>
      </c>
      <c r="E120" s="14" t="s">
        <v>14</v>
      </c>
      <c r="F120" s="8" t="s">
        <v>15</v>
      </c>
      <c r="G120" s="9" t="n">
        <v>62670</v>
      </c>
      <c r="H120" s="10" t="n">
        <v>45044</v>
      </c>
      <c r="I120" s="10" t="n">
        <v>45071</v>
      </c>
      <c r="J120" s="8"/>
    </row>
    <row r="121" customFormat="false" ht="11.25" hidden="false" customHeight="true" outlineLevel="0" collapsed="false">
      <c r="B121" s="12"/>
      <c r="C121" s="11" t="n">
        <v>2268.92</v>
      </c>
      <c r="D121" s="14" t="s">
        <v>13</v>
      </c>
      <c r="E121" s="14" t="s">
        <v>14</v>
      </c>
      <c r="F121" s="8" t="s">
        <v>15</v>
      </c>
      <c r="G121" s="9" t="n">
        <v>62732</v>
      </c>
      <c r="H121" s="10" t="n">
        <v>45049</v>
      </c>
      <c r="I121" s="10" t="n">
        <v>45076</v>
      </c>
      <c r="J121" s="8"/>
    </row>
    <row r="122" customFormat="false" ht="11.25" hidden="false" customHeight="true" outlineLevel="0" collapsed="false">
      <c r="B122" s="12"/>
      <c r="C122" s="11" t="n">
        <v>1200</v>
      </c>
      <c r="D122" s="14" t="s">
        <v>77</v>
      </c>
      <c r="E122" s="14" t="s">
        <v>28</v>
      </c>
      <c r="F122" s="8" t="s">
        <v>78</v>
      </c>
      <c r="G122" s="9"/>
      <c r="H122" s="10" t="n">
        <v>45075</v>
      </c>
      <c r="I122" s="10" t="n">
        <v>45076</v>
      </c>
      <c r="J122" s="8"/>
    </row>
    <row r="123" customFormat="false" ht="11.25" hidden="false" customHeight="true" outlineLevel="0" collapsed="false">
      <c r="B123" s="12"/>
      <c r="C123" s="11" t="n">
        <v>12837.27</v>
      </c>
      <c r="D123" s="14" t="s">
        <v>151</v>
      </c>
      <c r="E123" s="14" t="s">
        <v>152</v>
      </c>
      <c r="F123" s="8" t="s">
        <v>153</v>
      </c>
      <c r="G123" s="9" t="n">
        <v>42023</v>
      </c>
      <c r="H123" s="10" t="n">
        <v>45062</v>
      </c>
      <c r="I123" s="10" t="n">
        <v>45076</v>
      </c>
      <c r="J123" s="8"/>
    </row>
    <row r="124" customFormat="false" ht="11.25" hidden="false" customHeight="true" outlineLevel="0" collapsed="false">
      <c r="B124" s="12"/>
      <c r="C124" s="11" t="n">
        <v>1435.51</v>
      </c>
      <c r="D124" s="14" t="s">
        <v>13</v>
      </c>
      <c r="E124" s="14" t="s">
        <v>14</v>
      </c>
      <c r="F124" s="8" t="s">
        <v>15</v>
      </c>
      <c r="G124" s="9" t="n">
        <v>62687</v>
      </c>
      <c r="H124" s="10" t="n">
        <v>45048</v>
      </c>
      <c r="I124" s="10" t="n">
        <v>45077</v>
      </c>
      <c r="J124" s="8"/>
    </row>
    <row r="125" customFormat="false" ht="11.25" hidden="false" customHeight="true" outlineLevel="0" collapsed="false">
      <c r="B125" s="12"/>
      <c r="C125" s="11" t="n">
        <v>562.7</v>
      </c>
      <c r="D125" s="14" t="s">
        <v>154</v>
      </c>
      <c r="E125" s="18" t="s">
        <v>155</v>
      </c>
      <c r="F125" s="8" t="s">
        <v>156</v>
      </c>
      <c r="G125" s="9" t="n">
        <v>13784</v>
      </c>
      <c r="H125" s="10" t="n">
        <v>45075</v>
      </c>
      <c r="I125" s="10" t="n">
        <v>45077</v>
      </c>
      <c r="J125" s="8"/>
    </row>
    <row r="126" customFormat="false" ht="12" hidden="false" customHeight="true" outlineLevel="0" collapsed="false">
      <c r="B126" s="12"/>
      <c r="C126" s="11" t="n">
        <f aca="false">69.5+22+22+352+8+11+11</f>
        <v>495.5</v>
      </c>
      <c r="D126" s="14" t="s">
        <v>157</v>
      </c>
      <c r="E126" s="14" t="s">
        <v>28</v>
      </c>
      <c r="F126" s="8" t="s">
        <v>158</v>
      </c>
      <c r="G126" s="9"/>
      <c r="H126" s="10"/>
      <c r="I126" s="10"/>
      <c r="J126" s="8"/>
    </row>
    <row r="127" customFormat="false" ht="15" hidden="false" customHeight="false" outlineLevel="0" collapsed="false">
      <c r="B127" s="19" t="n">
        <f aca="false">SUM(B6:B126)</f>
        <v>1683826.59</v>
      </c>
      <c r="C127" s="19" t="n">
        <f aca="false">SUM(C6:C126)</f>
        <v>1683771.31</v>
      </c>
      <c r="D127" s="20"/>
      <c r="E127" s="20"/>
      <c r="F127" s="2"/>
      <c r="G127" s="2"/>
      <c r="H127" s="2"/>
      <c r="I127" s="2"/>
      <c r="J127" s="2"/>
    </row>
    <row r="128" customFormat="false" ht="15" hidden="false" customHeight="false" outlineLevel="0" collapsed="false">
      <c r="B128" s="19" t="n">
        <f aca="false">B127</f>
        <v>1683826.59</v>
      </c>
      <c r="C128" s="19" t="n">
        <f aca="false">C127</f>
        <v>1683771.31</v>
      </c>
      <c r="D128" s="20"/>
      <c r="E128" s="20"/>
      <c r="F128" s="2"/>
      <c r="G128" s="2"/>
      <c r="H128" s="2"/>
      <c r="I128" s="2"/>
      <c r="J128" s="2"/>
    </row>
    <row r="129" customFormat="false" ht="22.05" hidden="false" customHeight="false" outlineLevel="0" collapsed="false">
      <c r="B129" s="21" t="str">
        <f aca="false">IF(B128&gt;C128, "saldo credor", "saldo devedor")</f>
        <v>saldo credor</v>
      </c>
      <c r="C129" s="21"/>
      <c r="D129" s="22" t="n">
        <f aca="false">B127-C127</f>
        <v>55.2800000002608</v>
      </c>
      <c r="E129" s="22"/>
      <c r="F129" s="2"/>
      <c r="G129" s="2"/>
      <c r="H129" s="2"/>
      <c r="I129" s="2"/>
      <c r="J129" s="2"/>
    </row>
    <row r="130" customFormat="false" ht="15" hidden="false" customHeight="false" outlineLevel="0" collapsed="false">
      <c r="B130" s="23"/>
      <c r="C130" s="2"/>
      <c r="D130" s="2"/>
      <c r="E130" s="2"/>
      <c r="F130" s="2"/>
      <c r="G130" s="2"/>
      <c r="H130" s="2"/>
      <c r="I130" s="2"/>
      <c r="J130" s="2"/>
    </row>
    <row r="131" customFormat="false" ht="15" hidden="false" customHeight="false" outlineLevel="0" collapsed="false">
      <c r="B131" s="23"/>
      <c r="C131" s="23"/>
      <c r="D131" s="23"/>
      <c r="E131" s="23"/>
      <c r="F131" s="2"/>
      <c r="G131" s="2"/>
      <c r="H131" s="2"/>
      <c r="I131" s="2"/>
      <c r="J131" s="2"/>
    </row>
    <row r="132" customFormat="false" ht="15" hidden="false" customHeight="false" outlineLevel="0" collapsed="false">
      <c r="B132" s="2"/>
      <c r="C132" s="23"/>
      <c r="D132" s="23"/>
      <c r="E132" s="23"/>
      <c r="F132" s="2"/>
      <c r="G132" s="2"/>
      <c r="H132" s="2"/>
      <c r="I132" s="2"/>
      <c r="J132" s="2"/>
    </row>
    <row r="133" customFormat="false" ht="15" hidden="false" customHeight="false" outlineLevel="0" collapsed="false">
      <c r="B133" s="24"/>
      <c r="C133" s="24"/>
      <c r="D133" s="24"/>
      <c r="E133" s="25"/>
      <c r="F133" s="2"/>
      <c r="G133" s="2"/>
      <c r="H133" s="2"/>
      <c r="I133" s="2"/>
      <c r="J133" s="2"/>
    </row>
    <row r="134" customFormat="false" ht="15" hidden="false" customHeight="false" outlineLevel="0" collapsed="false">
      <c r="B134" s="2"/>
      <c r="C134" s="2"/>
      <c r="D134" s="2"/>
      <c r="E134" s="2"/>
      <c r="F134" s="2"/>
      <c r="G134" s="2"/>
      <c r="H134" s="2"/>
      <c r="I134" s="2"/>
      <c r="J134" s="2"/>
    </row>
    <row r="135" customFormat="false" ht="15" hidden="false" customHeight="false" outlineLevel="0" collapsed="false">
      <c r="B135" s="2"/>
      <c r="C135" s="2"/>
      <c r="D135" s="2"/>
      <c r="E135" s="2"/>
      <c r="F135" s="2"/>
      <c r="G135" s="2"/>
      <c r="H135" s="2"/>
      <c r="I135" s="2"/>
      <c r="J135" s="2"/>
    </row>
    <row r="136" customFormat="false" ht="15" hidden="false" customHeight="false" outlineLevel="0" collapsed="false">
      <c r="B136" s="2"/>
      <c r="C136" s="2"/>
      <c r="D136" s="2"/>
      <c r="E136" s="2"/>
      <c r="F136" s="2"/>
      <c r="G136" s="2"/>
      <c r="H136" s="2"/>
      <c r="I136" s="2"/>
      <c r="J136" s="2"/>
    </row>
    <row r="137" customFormat="false" ht="15" hidden="false" customHeight="false" outlineLevel="0" collapsed="false">
      <c r="B137" s="2"/>
      <c r="C137" s="2"/>
      <c r="D137" s="2"/>
      <c r="E137" s="2"/>
      <c r="F137" s="2"/>
      <c r="G137" s="2"/>
      <c r="H137" s="2"/>
      <c r="I137" s="2"/>
      <c r="J137" s="2"/>
    </row>
    <row r="138" customFormat="false" ht="15" hidden="false" customHeight="false" outlineLevel="0" collapsed="false">
      <c r="B138" s="2"/>
      <c r="C138" s="2"/>
      <c r="D138" s="2"/>
      <c r="E138" s="2"/>
      <c r="F138" s="2"/>
      <c r="G138" s="2"/>
      <c r="H138" s="2"/>
      <c r="I138" s="2"/>
      <c r="J138" s="2"/>
    </row>
    <row r="139" customFormat="false" ht="15" hidden="false" customHeight="false" outlineLevel="0" collapsed="false">
      <c r="B139" s="2"/>
      <c r="C139" s="23"/>
      <c r="D139" s="2"/>
      <c r="E139" s="2"/>
      <c r="F139" s="2"/>
      <c r="G139" s="2"/>
      <c r="H139" s="2"/>
      <c r="I139" s="2"/>
      <c r="J139" s="2"/>
    </row>
    <row r="140" customFormat="false" ht="15" hidden="false" customHeight="false" outlineLevel="0" collapsed="false">
      <c r="B140" s="2"/>
      <c r="C140" s="2"/>
      <c r="D140" s="2"/>
      <c r="E140" s="2"/>
      <c r="F140" s="2"/>
      <c r="G140" s="2"/>
      <c r="H140" s="2"/>
      <c r="I140" s="2"/>
      <c r="J140" s="2"/>
    </row>
    <row r="141" customFormat="false" ht="15" hidden="false" customHeight="false" outlineLevel="0" collapsed="false">
      <c r="B141" s="2"/>
      <c r="C141" s="2"/>
      <c r="D141" s="2"/>
      <c r="E141" s="2"/>
      <c r="F141" s="2"/>
      <c r="G141" s="2"/>
      <c r="H141" s="2"/>
      <c r="I141" s="2"/>
      <c r="J141" s="2"/>
    </row>
    <row r="142" customFormat="false" ht="15" hidden="false" customHeight="false" outlineLevel="0" collapsed="false">
      <c r="B142" s="2"/>
      <c r="C142" s="2"/>
      <c r="D142" s="2"/>
      <c r="E142" s="2"/>
      <c r="F142" s="2"/>
      <c r="G142" s="2"/>
      <c r="H142" s="2"/>
      <c r="I142" s="2"/>
      <c r="J142" s="2"/>
    </row>
  </sheetData>
  <autoFilter ref="A5:J142"/>
  <mergeCells count="3">
    <mergeCell ref="B4:J4"/>
    <mergeCell ref="B129:C129"/>
    <mergeCell ref="B133:D13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BJ89"/>
  <sheetViews>
    <sheetView showFormulas="false" showGridLines="false" showRowColHeaders="true" showZeros="true" rightToLeft="false" tabSelected="false" showOutlineSymbols="true" defaultGridColor="true" view="normal" topLeftCell="B46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.57"/>
    <col collapsed="false" customWidth="true" hidden="false" outlineLevel="0" max="2" min="2" style="1" width="18.29"/>
    <col collapsed="false" customWidth="true" hidden="false" outlineLevel="0" max="3" min="3" style="26" width="8"/>
    <col collapsed="false" customWidth="true" hidden="false" outlineLevel="0" max="4" min="4" style="1" width="35"/>
    <col collapsed="false" customWidth="true" hidden="false" outlineLevel="0" max="5" min="5" style="1" width="12.71"/>
    <col collapsed="false" customWidth="true" hidden="true" outlineLevel="0" max="6" min="6" style="1" width="15.85"/>
    <col collapsed="false" customWidth="true" hidden="true" outlineLevel="0" max="7" min="7" style="27" width="5.71"/>
    <col collapsed="false" customWidth="true" hidden="true" outlineLevel="0" max="8" min="8" style="1" width="15.85"/>
    <col collapsed="false" customWidth="true" hidden="true" outlineLevel="0" max="9" min="9" style="26" width="7.71"/>
    <col collapsed="false" customWidth="true" hidden="true" outlineLevel="0" max="10" min="10" style="26" width="15.85"/>
    <col collapsed="false" customWidth="true" hidden="true" outlineLevel="0" max="11" min="11" style="26" width="7.71"/>
    <col collapsed="false" customWidth="true" hidden="true" outlineLevel="0" max="12" min="12" style="26" width="15.85"/>
    <col collapsed="false" customWidth="true" hidden="true" outlineLevel="0" max="13" min="13" style="26" width="7.71"/>
    <col collapsed="false" customWidth="true" hidden="true" outlineLevel="0" max="14" min="14" style="26" width="15.85"/>
    <col collapsed="false" customWidth="true" hidden="true" outlineLevel="0" max="15" min="15" style="26" width="7.71"/>
    <col collapsed="false" customWidth="true" hidden="true" outlineLevel="0" max="16" min="16" style="26" width="15.85"/>
    <col collapsed="false" customWidth="true" hidden="true" outlineLevel="0" max="17" min="17" style="26" width="7.71"/>
    <col collapsed="false" customWidth="true" hidden="true" outlineLevel="0" max="18" min="18" style="26" width="15.85"/>
    <col collapsed="false" customWidth="true" hidden="true" outlineLevel="0" max="19" min="19" style="26" width="7.71"/>
    <col collapsed="false" customWidth="true" hidden="true" outlineLevel="0" max="20" min="20" style="26" width="15.85"/>
    <col collapsed="false" customWidth="true" hidden="true" outlineLevel="0" max="21" min="21" style="26" width="6.43"/>
    <col collapsed="false" customWidth="true" hidden="true" outlineLevel="0" max="22" min="22" style="26" width="15.85"/>
    <col collapsed="false" customWidth="true" hidden="true" outlineLevel="0" max="23" min="23" style="26" width="6.14"/>
    <col collapsed="false" customWidth="true" hidden="true" outlineLevel="0" max="24" min="24" style="26" width="15.85"/>
    <col collapsed="false" customWidth="true" hidden="true" outlineLevel="0" max="25" min="25" style="26" width="6.14"/>
    <col collapsed="false" customWidth="true" hidden="true" outlineLevel="0" max="26" min="26" style="26" width="15.85"/>
    <col collapsed="false" customWidth="true" hidden="true" outlineLevel="0" max="27" min="27" style="26" width="6.14"/>
    <col collapsed="false" customWidth="true" hidden="true" outlineLevel="0" max="28" min="28" style="26" width="15.85"/>
    <col collapsed="false" customWidth="true" hidden="true" outlineLevel="0" max="29" min="29" style="26" width="6.14"/>
    <col collapsed="false" customWidth="true" hidden="true" outlineLevel="0" max="30" min="30" style="26" width="15.85"/>
    <col collapsed="false" customWidth="true" hidden="true" outlineLevel="0" max="31" min="31" style="26" width="6.14"/>
    <col collapsed="false" customWidth="true" hidden="true" outlineLevel="0" max="32" min="32" style="26" width="15.85"/>
    <col collapsed="false" customWidth="true" hidden="true" outlineLevel="0" max="33" min="33" style="26" width="6.14"/>
    <col collapsed="false" customWidth="true" hidden="true" outlineLevel="0" max="34" min="34" style="26" width="15.85"/>
    <col collapsed="false" customWidth="true" hidden="true" outlineLevel="0" max="35" min="35" style="26" width="6.14"/>
    <col collapsed="false" customWidth="true" hidden="true" outlineLevel="0" max="36" min="36" style="28" width="14.29"/>
    <col collapsed="false" customWidth="true" hidden="true" outlineLevel="0" max="37" min="37" style="29" width="13.29"/>
    <col collapsed="false" customWidth="true" hidden="true" outlineLevel="0" max="38" min="38" style="1" width="16.14"/>
    <col collapsed="false" customWidth="true" hidden="true" outlineLevel="0" max="39" min="39" style="1" width="6.14"/>
    <col collapsed="false" customWidth="true" hidden="true" outlineLevel="0" max="40" min="40" style="1" width="16.29"/>
    <col collapsed="false" customWidth="true" hidden="true" outlineLevel="0" max="41" min="41" style="1" width="6.14"/>
    <col collapsed="false" customWidth="true" hidden="true" outlineLevel="0" max="42" min="42" style="1" width="16.29"/>
    <col collapsed="false" customWidth="true" hidden="true" outlineLevel="0" max="43" min="43" style="1" width="6.14"/>
    <col collapsed="false" customWidth="true" hidden="true" outlineLevel="0" max="44" min="44" style="1" width="16.29"/>
    <col collapsed="false" customWidth="true" hidden="true" outlineLevel="0" max="45" min="45" style="1" width="7.57"/>
    <col collapsed="false" customWidth="true" hidden="false" outlineLevel="0" max="46" min="46" style="1" width="16.29"/>
    <col collapsed="false" customWidth="true" hidden="false" outlineLevel="0" max="47" min="47" style="1" width="7.57"/>
    <col collapsed="false" customWidth="true" hidden="false" outlineLevel="0" max="48" min="48" style="1" width="16.29"/>
    <col collapsed="false" customWidth="true" hidden="false" outlineLevel="0" max="49" min="49" style="1" width="8"/>
    <col collapsed="false" customWidth="true" hidden="false" outlineLevel="0" max="50" min="50" style="1" width="16.29"/>
    <col collapsed="false" customWidth="true" hidden="false" outlineLevel="0" max="51" min="51" style="1" width="8"/>
    <col collapsed="false" customWidth="true" hidden="false" outlineLevel="0" max="52" min="52" style="1" width="16.29"/>
    <col collapsed="false" customWidth="true" hidden="false" outlineLevel="0" max="53" min="53" style="1" width="8"/>
    <col collapsed="false" customWidth="true" hidden="false" outlineLevel="0" max="54" min="54" style="1" width="11.57"/>
    <col collapsed="false" customWidth="true" hidden="false" outlineLevel="0" max="57" min="57" style="1" width="22.29"/>
    <col collapsed="false" customWidth="true" hidden="false" outlineLevel="0" max="58" min="58" style="1" width="11.57"/>
    <col collapsed="false" customWidth="true" hidden="false" outlineLevel="0" max="59" min="59" style="1" width="8"/>
    <col collapsed="false" customWidth="true" hidden="false" outlineLevel="0" max="60" min="60" style="1" width="16.43"/>
    <col collapsed="false" customWidth="true" hidden="false" outlineLevel="0" max="62" min="62" style="1" width="11.57"/>
  </cols>
  <sheetData>
    <row r="1" customFormat="false" ht="9" hidden="false" customHeight="true" outlineLevel="0" collapsed="false"/>
    <row r="2" customFormat="false" ht="9" hidden="false" customHeight="true" outlineLevel="0" collapsed="false"/>
    <row r="3" customFormat="false" ht="9" hidden="false" customHeight="true" outlineLevel="0" collapsed="false"/>
    <row r="4" customFormat="false" ht="9" hidden="false" customHeight="true" outlineLevel="0" collapsed="false"/>
    <row r="5" customFormat="false" ht="9" hidden="false" customHeight="true" outlineLevel="0" collapsed="false"/>
    <row r="6" s="30" customFormat="true" ht="48" hidden="false" customHeight="true" outlineLevel="0" collapsed="false">
      <c r="B6" s="31" t="s">
        <v>159</v>
      </c>
      <c r="C6" s="31"/>
      <c r="D6" s="31"/>
      <c r="E6" s="31" t="s">
        <v>160</v>
      </c>
      <c r="F6" s="32" t="s">
        <v>161</v>
      </c>
      <c r="G6" s="33" t="s">
        <v>162</v>
      </c>
      <c r="H6" s="32" t="s">
        <v>163</v>
      </c>
      <c r="I6" s="33" t="s">
        <v>162</v>
      </c>
      <c r="J6" s="32" t="s">
        <v>164</v>
      </c>
      <c r="K6" s="33" t="s">
        <v>162</v>
      </c>
      <c r="L6" s="32" t="s">
        <v>165</v>
      </c>
      <c r="M6" s="33" t="s">
        <v>162</v>
      </c>
      <c r="N6" s="32" t="s">
        <v>166</v>
      </c>
      <c r="O6" s="34" t="s">
        <v>162</v>
      </c>
      <c r="P6" s="32" t="s">
        <v>167</v>
      </c>
      <c r="Q6" s="34" t="s">
        <v>162</v>
      </c>
      <c r="R6" s="32" t="s">
        <v>168</v>
      </c>
      <c r="S6" s="34" t="s">
        <v>162</v>
      </c>
      <c r="T6" s="32" t="s">
        <v>169</v>
      </c>
      <c r="U6" s="34" t="s">
        <v>162</v>
      </c>
      <c r="V6" s="32" t="s">
        <v>170</v>
      </c>
      <c r="W6" s="35" t="s">
        <v>162</v>
      </c>
      <c r="X6" s="32" t="s">
        <v>171</v>
      </c>
      <c r="Y6" s="35" t="s">
        <v>162</v>
      </c>
      <c r="Z6" s="32" t="s">
        <v>172</v>
      </c>
      <c r="AA6" s="35" t="s">
        <v>162</v>
      </c>
      <c r="AB6" s="32" t="s">
        <v>173</v>
      </c>
      <c r="AC6" s="35" t="s">
        <v>162</v>
      </c>
      <c r="AD6" s="32" t="s">
        <v>174</v>
      </c>
      <c r="AE6" s="35" t="s">
        <v>162</v>
      </c>
      <c r="AF6" s="32" t="s">
        <v>175</v>
      </c>
      <c r="AG6" s="35" t="s">
        <v>162</v>
      </c>
      <c r="AH6" s="32" t="s">
        <v>176</v>
      </c>
      <c r="AI6" s="35" t="s">
        <v>162</v>
      </c>
      <c r="AJ6" s="36" t="s">
        <v>177</v>
      </c>
      <c r="AK6" s="36" t="s">
        <v>178</v>
      </c>
      <c r="AL6" s="32" t="s">
        <v>179</v>
      </c>
      <c r="AM6" s="37" t="s">
        <v>162</v>
      </c>
      <c r="AN6" s="32" t="s">
        <v>180</v>
      </c>
      <c r="AO6" s="37" t="s">
        <v>162</v>
      </c>
      <c r="AP6" s="38" t="s">
        <v>181</v>
      </c>
      <c r="AQ6" s="39" t="s">
        <v>162</v>
      </c>
      <c r="AR6" s="38" t="s">
        <v>182</v>
      </c>
      <c r="AS6" s="39" t="s">
        <v>162</v>
      </c>
      <c r="AT6" s="38" t="s">
        <v>183</v>
      </c>
      <c r="AU6" s="39" t="s">
        <v>162</v>
      </c>
      <c r="AV6" s="38" t="s">
        <v>184</v>
      </c>
      <c r="AW6" s="39" t="s">
        <v>162</v>
      </c>
      <c r="AX6" s="38" t="s">
        <v>185</v>
      </c>
      <c r="AY6" s="39" t="s">
        <v>162</v>
      </c>
      <c r="AZ6" s="38" t="s">
        <v>186</v>
      </c>
      <c r="BA6" s="39" t="s">
        <v>162</v>
      </c>
      <c r="BH6" s="30" t="n">
        <v>76619.14</v>
      </c>
    </row>
    <row r="7" customFormat="false" ht="15" hidden="false" customHeight="true" outlineLevel="0" collapsed="false">
      <c r="B7" s="40" t="s">
        <v>187</v>
      </c>
      <c r="C7" s="41" t="s">
        <v>188</v>
      </c>
      <c r="D7" s="42" t="s">
        <v>189</v>
      </c>
      <c r="E7" s="43" t="n">
        <v>175496.64</v>
      </c>
      <c r="F7" s="43" t="n">
        <v>202323.89</v>
      </c>
      <c r="G7" s="44" t="n">
        <f aca="false">F7/E7-1</f>
        <v>0.152864750003191</v>
      </c>
      <c r="H7" s="45" t="n">
        <v>211265.31</v>
      </c>
      <c r="I7" s="44" t="n">
        <f aca="false">H7/E7-1</f>
        <v>0.203813987549847</v>
      </c>
      <c r="J7" s="45" t="n">
        <v>225683.01</v>
      </c>
      <c r="K7" s="44" t="n">
        <f aca="false">J7/$E$7-1</f>
        <v>0.28596769715933</v>
      </c>
      <c r="L7" s="45" t="n">
        <v>258330.32</v>
      </c>
      <c r="M7" s="44" t="n">
        <f aca="false">L7/E7-1</f>
        <v>0.471995817127895</v>
      </c>
      <c r="N7" s="45" t="n">
        <v>254684.07</v>
      </c>
      <c r="O7" s="44" t="n">
        <f aca="false">N7/E7-1</f>
        <v>0.451219066074427</v>
      </c>
      <c r="P7" s="45" t="n">
        <v>260223.97</v>
      </c>
      <c r="Q7" s="44" t="n">
        <f aca="false">P7/E7-1</f>
        <v>0.482786052200202</v>
      </c>
      <c r="R7" s="46" t="n">
        <v>252055.11</v>
      </c>
      <c r="S7" s="44" t="n">
        <f aca="false">R7/E7-1</f>
        <v>0.436238950215799</v>
      </c>
      <c r="T7" s="46" t="n">
        <v>248352.36</v>
      </c>
      <c r="U7" s="44" t="n">
        <f aca="false">T7/E7-1</f>
        <v>0.41514025567669</v>
      </c>
      <c r="V7" s="43" t="n">
        <v>217820.2</v>
      </c>
      <c r="W7" s="47" t="n">
        <f aca="false">V7/E7</f>
        <v>1.24116450320644</v>
      </c>
      <c r="X7" s="43" t="n">
        <v>210829.74</v>
      </c>
      <c r="Y7" s="47" t="n">
        <f aca="false">X7/E7</f>
        <v>1.20133205969072</v>
      </c>
      <c r="Z7" s="43" t="n">
        <v>244342.44</v>
      </c>
      <c r="AA7" s="47" t="n">
        <f aca="false">Z7/E7</f>
        <v>1.3922912712175</v>
      </c>
      <c r="AB7" s="43" t="n">
        <v>348466.95</v>
      </c>
      <c r="AC7" s="47" t="n">
        <f aca="false">AB7/E7</f>
        <v>1.98560468166228</v>
      </c>
      <c r="AD7" s="43" t="n">
        <v>239681.44</v>
      </c>
      <c r="AE7" s="47" t="n">
        <f aca="false">AD7/E7</f>
        <v>1.36573235818076</v>
      </c>
      <c r="AF7" s="43" t="n">
        <v>228111.4</v>
      </c>
      <c r="AG7" s="47" t="n">
        <f aca="false">AF7/E7</f>
        <v>1.2998049421345</v>
      </c>
      <c r="AH7" s="43" t="n">
        <v>247617.43</v>
      </c>
      <c r="AI7" s="47" t="n">
        <f aca="false">AH7/E7</f>
        <v>1.41095254017399</v>
      </c>
      <c r="AJ7" s="48" t="n">
        <f aca="false">E7*12</f>
        <v>2105959.68</v>
      </c>
      <c r="AK7" s="48" t="n">
        <f aca="false">E7*9</f>
        <v>1579469.76</v>
      </c>
      <c r="AL7" s="43" t="n">
        <v>255069.62</v>
      </c>
      <c r="AM7" s="47" t="n">
        <f aca="false">AL7/E7</f>
        <v>1.45341597423176</v>
      </c>
      <c r="AN7" s="43" t="n">
        <v>261617.3</v>
      </c>
      <c r="AO7" s="44" t="n">
        <f aca="false">AN7/E7</f>
        <v>1.49072540648072</v>
      </c>
      <c r="AP7" s="43" t="n">
        <v>343055.3</v>
      </c>
      <c r="AQ7" s="49" t="n">
        <f aca="false">AP7/E7</f>
        <v>1.95476847875834</v>
      </c>
      <c r="AR7" s="43" t="n">
        <v>270631.6</v>
      </c>
      <c r="AS7" s="49" t="n">
        <f aca="false">AR7/E7</f>
        <v>1.54208992263328</v>
      </c>
      <c r="AT7" s="43" t="n">
        <v>258643.47</v>
      </c>
      <c r="AU7" s="49" t="n">
        <f aca="false">AT7/E7</f>
        <v>1.47378018177442</v>
      </c>
      <c r="AV7" s="43" t="n">
        <v>260388.64</v>
      </c>
      <c r="AW7" s="49" t="n">
        <f aca="false">AV7/E7</f>
        <v>1.48372436076269</v>
      </c>
      <c r="AX7" s="43" t="n">
        <v>258169.92</v>
      </c>
      <c r="AY7" s="49" t="n">
        <f aca="false">AX7/E7</f>
        <v>1.47108183951556</v>
      </c>
      <c r="AZ7" s="43" t="n">
        <v>290905.27</v>
      </c>
      <c r="BA7" s="49" t="n">
        <f aca="false">AZ7/E7</f>
        <v>1.65761162151025</v>
      </c>
    </row>
    <row r="8" customFormat="false" ht="15" hidden="false" customHeight="false" outlineLevel="0" collapsed="false">
      <c r="B8" s="40"/>
      <c r="C8" s="50" t="s">
        <v>190</v>
      </c>
      <c r="D8" s="51" t="s">
        <v>191</v>
      </c>
      <c r="E8" s="52" t="n">
        <v>12760</v>
      </c>
      <c r="F8" s="43" t="n">
        <v>5193</v>
      </c>
      <c r="G8" s="44" t="n">
        <v>0</v>
      </c>
      <c r="H8" s="45" t="n">
        <v>5408.3</v>
      </c>
      <c r="I8" s="44" t="n">
        <f aca="false">H8/E8-1</f>
        <v>-0.576152037617555</v>
      </c>
      <c r="J8" s="45" t="n">
        <v>4887</v>
      </c>
      <c r="K8" s="44" t="n">
        <f aca="false">J8/E8-1</f>
        <v>-0.617006269592477</v>
      </c>
      <c r="L8" s="45" t="n">
        <v>5729.75</v>
      </c>
      <c r="M8" s="44" t="n">
        <f aca="false">L8/E8-1</f>
        <v>-0.550960031347962</v>
      </c>
      <c r="N8" s="45" t="n">
        <v>7973.79</v>
      </c>
      <c r="O8" s="44" t="n">
        <f aca="false">N8/E8-1</f>
        <v>-0.375094827586207</v>
      </c>
      <c r="P8" s="45" t="n">
        <v>6978.98</v>
      </c>
      <c r="Q8" s="44" t="n">
        <f aca="false">P8/E8-1</f>
        <v>-0.453057993730408</v>
      </c>
      <c r="R8" s="46" t="n">
        <v>7337.78</v>
      </c>
      <c r="S8" s="44" t="n">
        <f aca="false">R8/E8-1</f>
        <v>-0.424938871473354</v>
      </c>
      <c r="T8" s="46" t="n">
        <v>6649.9</v>
      </c>
      <c r="U8" s="44" t="n">
        <f aca="false">T8/E8-1</f>
        <v>-0.478847962382445</v>
      </c>
      <c r="V8" s="43" t="n">
        <v>6132</v>
      </c>
      <c r="W8" s="47" t="n">
        <f aca="false">V8/E8</f>
        <v>0.480564263322884</v>
      </c>
      <c r="X8" s="43" t="n">
        <v>6705.8</v>
      </c>
      <c r="Y8" s="47" t="n">
        <f aca="false">X8/E8</f>
        <v>0.525532915360502</v>
      </c>
      <c r="Z8" s="43" t="n">
        <v>6020</v>
      </c>
      <c r="AA8" s="47" t="n">
        <f aca="false">Z8/E8</f>
        <v>0.471786833855799</v>
      </c>
      <c r="AB8" s="43" t="n">
        <v>6786.8</v>
      </c>
      <c r="AC8" s="47" t="n">
        <f aca="false">AB8/E8</f>
        <v>0.531880877742947</v>
      </c>
      <c r="AD8" s="43" t="n">
        <v>6786.8</v>
      </c>
      <c r="AE8" s="47" t="n">
        <f aca="false">AD8/E8</f>
        <v>0.531880877742947</v>
      </c>
      <c r="AF8" s="43" t="n">
        <v>7509.4</v>
      </c>
      <c r="AG8" s="47" t="n">
        <f aca="false">AF8/E8</f>
        <v>0.588510971786834</v>
      </c>
      <c r="AH8" s="43" t="n">
        <v>5812.7</v>
      </c>
      <c r="AI8" s="47" t="n">
        <f aca="false">AH8/E8</f>
        <v>0.455540752351097</v>
      </c>
      <c r="AJ8" s="48" t="n">
        <f aca="false">E8*12</f>
        <v>153120</v>
      </c>
      <c r="AK8" s="48" t="n">
        <f aca="false">E8*9</f>
        <v>114840</v>
      </c>
      <c r="AL8" s="43" t="n">
        <v>6292.6</v>
      </c>
      <c r="AM8" s="47" t="n">
        <f aca="false">AL8/E8</f>
        <v>0.493150470219436</v>
      </c>
      <c r="AN8" s="43" t="n">
        <v>6530</v>
      </c>
      <c r="AO8" s="44" t="n">
        <f aca="false">AN8/E8</f>
        <v>0.511755485893417</v>
      </c>
      <c r="AP8" s="43" t="n">
        <v>6216</v>
      </c>
      <c r="AQ8" s="49" t="n">
        <f aca="false">AP8/E8</f>
        <v>0.487147335423198</v>
      </c>
      <c r="AR8" s="43" t="n">
        <v>5293.6</v>
      </c>
      <c r="AS8" s="49" t="n">
        <f aca="false">AR8/E8</f>
        <v>0.414858934169279</v>
      </c>
      <c r="AT8" s="43" t="n">
        <v>5284</v>
      </c>
      <c r="AU8" s="49" t="n">
        <f aca="false">AT8/E8</f>
        <v>0.4141065830721</v>
      </c>
      <c r="AV8" s="43" t="n">
        <v>5883.4</v>
      </c>
      <c r="AW8" s="49" t="n">
        <f aca="false">AV8/E8</f>
        <v>0.461081504702194</v>
      </c>
      <c r="AX8" s="43" t="n">
        <v>6276.2</v>
      </c>
      <c r="AY8" s="49" t="n">
        <f aca="false">AX8/E8</f>
        <v>0.491865203761755</v>
      </c>
      <c r="AZ8" s="43" t="n">
        <v>6548.5</v>
      </c>
      <c r="BA8" s="49" t="n">
        <f aca="false">AZ8/E8</f>
        <v>0.513205329153605</v>
      </c>
    </row>
    <row r="9" customFormat="false" ht="15" hidden="false" customHeight="false" outlineLevel="0" collapsed="false">
      <c r="B9" s="40"/>
      <c r="C9" s="50" t="s">
        <v>192</v>
      </c>
      <c r="D9" s="51" t="s">
        <v>193</v>
      </c>
      <c r="E9" s="52" t="n">
        <v>14022.16</v>
      </c>
      <c r="F9" s="43" t="n">
        <v>59726.19</v>
      </c>
      <c r="G9" s="44" t="n">
        <f aca="false">F9/E9-1</f>
        <v>3.25941438408919</v>
      </c>
      <c r="H9" s="45" t="n">
        <v>56917.92</v>
      </c>
      <c r="I9" s="44" t="n">
        <f aca="false">H9/E9-1</f>
        <v>3.05914067447526</v>
      </c>
      <c r="J9" s="45" t="n">
        <v>75951.55</v>
      </c>
      <c r="K9" s="44" t="n">
        <f aca="false">J9/E9-1</f>
        <v>4.41653710983187</v>
      </c>
      <c r="L9" s="45" t="n">
        <v>81169.52</v>
      </c>
      <c r="M9" s="44" t="n">
        <f aca="false">L9/E9-1</f>
        <v>4.78866023494241</v>
      </c>
      <c r="N9" s="45" t="n">
        <v>83610.23</v>
      </c>
      <c r="O9" s="44" t="n">
        <f aca="false">N9/E9-1</f>
        <v>4.96272114995122</v>
      </c>
      <c r="P9" s="45" t="n">
        <v>48667.18</v>
      </c>
      <c r="Q9" s="44" t="n">
        <f aca="false">P9/E9-1</f>
        <v>2.470733467597</v>
      </c>
      <c r="R9" s="46" t="n">
        <v>53523.46</v>
      </c>
      <c r="S9" s="44" t="n">
        <f aca="false">R9/E9-1</f>
        <v>2.81706242119616</v>
      </c>
      <c r="T9" s="46" t="n">
        <v>68335.9</v>
      </c>
      <c r="U9" s="44" t="n">
        <f aca="false">T9/E9-1</f>
        <v>3.87342178380506</v>
      </c>
      <c r="V9" s="43" t="n">
        <v>63895.97</v>
      </c>
      <c r="W9" s="47" t="n">
        <f aca="false">V9/E9</f>
        <v>4.55678511727152</v>
      </c>
      <c r="X9" s="43" t="n">
        <f aca="false">73412.81-5954.67</f>
        <v>67458.14</v>
      </c>
      <c r="Y9" s="47" t="n">
        <f aca="false">X9/E9</f>
        <v>4.81082372473285</v>
      </c>
      <c r="Z9" s="43" t="n">
        <v>68530.99</v>
      </c>
      <c r="AA9" s="47" t="n">
        <f aca="false">Z9/E9</f>
        <v>4.88733476154886</v>
      </c>
      <c r="AB9" s="43" t="n">
        <v>68125.69</v>
      </c>
      <c r="AC9" s="47" t="n">
        <f aca="false">AB9/E9</f>
        <v>4.85843051284538</v>
      </c>
      <c r="AD9" s="43" t="n">
        <v>74562.73</v>
      </c>
      <c r="AE9" s="47" t="n">
        <f aca="false">AD9/E9</f>
        <v>5.31749245480012</v>
      </c>
      <c r="AF9" s="43" t="n">
        <v>64955.98</v>
      </c>
      <c r="AG9" s="47" t="n">
        <f aca="false">AF9/E9</f>
        <v>4.6323804606423</v>
      </c>
      <c r="AH9" s="43" t="n">
        <v>22666.35</v>
      </c>
      <c r="AI9" s="47" t="n">
        <f aca="false">AH9/E9</f>
        <v>1.6164663646685</v>
      </c>
      <c r="AJ9" s="48" t="n">
        <f aca="false">E9*12</f>
        <v>168265.92</v>
      </c>
      <c r="AK9" s="48" t="n">
        <f aca="false">E9*9</f>
        <v>126199.44</v>
      </c>
      <c r="AL9" s="43" t="n">
        <v>22178.65</v>
      </c>
      <c r="AM9" s="47" t="n">
        <f aca="false">AL9/E9</f>
        <v>1.58168570320122</v>
      </c>
      <c r="AN9" s="43" t="n">
        <v>24462.91</v>
      </c>
      <c r="AO9" s="44" t="n">
        <f aca="false">AN9/E9</f>
        <v>1.7445892786846</v>
      </c>
      <c r="AP9" s="43" t="n">
        <v>80593.05</v>
      </c>
      <c r="AQ9" s="49" t="n">
        <f aca="false">AP9/E9</f>
        <v>5.74754887977316</v>
      </c>
      <c r="AR9" s="43" t="n">
        <v>39435.34</v>
      </c>
      <c r="AS9" s="49" t="n">
        <f aca="false">AR9/E9</f>
        <v>2.81235843835757</v>
      </c>
      <c r="AT9" s="43" t="n">
        <v>23994.6</v>
      </c>
      <c r="AU9" s="49" t="n">
        <f aca="false">AT9/E9</f>
        <v>1.71119142842472</v>
      </c>
      <c r="AV9" s="43" t="n">
        <v>23156.46</v>
      </c>
      <c r="AW9" s="49" t="n">
        <f aca="false">AV9/E9</f>
        <v>1.65141889694598</v>
      </c>
      <c r="AX9" s="43" t="n">
        <v>23476.51</v>
      </c>
      <c r="AY9" s="49" t="n">
        <f aca="false">AX9/E9</f>
        <v>1.67424348317235</v>
      </c>
      <c r="AZ9" s="43" t="n">
        <v>25304.36</v>
      </c>
      <c r="BA9" s="49" t="n">
        <f aca="false">AZ9/E9</f>
        <v>1.80459786509354</v>
      </c>
      <c r="BB9" s="29"/>
    </row>
    <row r="10" customFormat="false" ht="15" hidden="false" customHeight="false" outlineLevel="0" collapsed="false">
      <c r="B10" s="40"/>
      <c r="C10" s="50" t="s">
        <v>194</v>
      </c>
      <c r="D10" s="53" t="s">
        <v>195</v>
      </c>
      <c r="E10" s="54" t="n">
        <v>34073.83</v>
      </c>
      <c r="F10" s="54" t="n">
        <v>58137.65</v>
      </c>
      <c r="G10" s="44" t="n">
        <f aca="false">F10/E10-1</f>
        <v>0.706225863074389</v>
      </c>
      <c r="H10" s="55" t="n">
        <v>74741.09</v>
      </c>
      <c r="I10" s="44" t="n">
        <f aca="false">H10/E10-1</f>
        <v>1.19350422303568</v>
      </c>
      <c r="J10" s="55" t="n">
        <v>30976.21</v>
      </c>
      <c r="K10" s="44" t="n">
        <f aca="false">J10/E10-1</f>
        <v>-0.090909064229058</v>
      </c>
      <c r="L10" s="45" t="n">
        <v>69147.21</v>
      </c>
      <c r="M10" s="44" t="n">
        <f aca="false">L10/E10-1</f>
        <v>1.02933482969188</v>
      </c>
      <c r="N10" s="45" t="n">
        <v>30976.21</v>
      </c>
      <c r="O10" s="44" t="n">
        <f aca="false">N10/E10-1</f>
        <v>-0.090909064229058</v>
      </c>
      <c r="P10" s="45" t="n">
        <v>30976.21</v>
      </c>
      <c r="Q10" s="44" t="n">
        <f aca="false">P10/E10-1</f>
        <v>-0.090909064229058</v>
      </c>
      <c r="R10" s="46" t="n">
        <v>0</v>
      </c>
      <c r="S10" s="44" t="n">
        <f aca="false">R10/E10-1</f>
        <v>-1</v>
      </c>
      <c r="T10" s="46" t="n">
        <v>0</v>
      </c>
      <c r="U10" s="44" t="n">
        <f aca="false">T10/E10-1</f>
        <v>-1</v>
      </c>
      <c r="V10" s="43" t="n">
        <v>74201.02</v>
      </c>
      <c r="W10" s="47" t="n">
        <f aca="false">V10/E10</f>
        <v>2.17765422906671</v>
      </c>
      <c r="X10" s="43" t="n">
        <v>0</v>
      </c>
      <c r="Y10" s="47" t="n">
        <f aca="false">X10/E10</f>
        <v>0</v>
      </c>
      <c r="Z10" s="43" t="n">
        <v>0</v>
      </c>
      <c r="AA10" s="47" t="n">
        <f aca="false">Z10/E10</f>
        <v>0</v>
      </c>
      <c r="AB10" s="43" t="n">
        <v>0</v>
      </c>
      <c r="AC10" s="47" t="n">
        <f aca="false">AB10/E10</f>
        <v>0</v>
      </c>
      <c r="AD10" s="43" t="n">
        <v>38969.89</v>
      </c>
      <c r="AE10" s="47" t="n">
        <f aca="false">AD10/E10</f>
        <v>1.14368974664721</v>
      </c>
      <c r="AF10" s="43" t="n">
        <v>0</v>
      </c>
      <c r="AG10" s="47" t="n">
        <f aca="false">AF10/E10</f>
        <v>0</v>
      </c>
      <c r="AH10" s="43" t="n">
        <v>32923.24</v>
      </c>
      <c r="AI10" s="47" t="n">
        <f aca="false">AH10/E10</f>
        <v>0.966232442904129</v>
      </c>
      <c r="AJ10" s="48" t="n">
        <f aca="false">E10*12</f>
        <v>408885.96</v>
      </c>
      <c r="AK10" s="48" t="n">
        <f aca="false">E10*9</f>
        <v>306664.47</v>
      </c>
      <c r="AL10" s="43" t="n">
        <v>0</v>
      </c>
      <c r="AM10" s="47" t="n">
        <f aca="false">AL10/E10</f>
        <v>0</v>
      </c>
      <c r="AN10" s="43" t="n">
        <v>0</v>
      </c>
      <c r="AO10" s="44" t="n">
        <f aca="false">AN10/E10</f>
        <v>0</v>
      </c>
      <c r="AP10" s="43" t="n">
        <v>31996.66</v>
      </c>
      <c r="AQ10" s="49" t="n">
        <f aca="false">AP10/E10</f>
        <v>0.939039139421662</v>
      </c>
      <c r="AR10" s="43" t="n">
        <v>88935.71</v>
      </c>
      <c r="AS10" s="49" t="n">
        <f aca="false">AR10/E10</f>
        <v>2.61008844617702</v>
      </c>
      <c r="AT10" s="43" t="n">
        <v>31171.11</v>
      </c>
      <c r="AU10" s="49" t="n">
        <f aca="false">AT10/E10</f>
        <v>0.914810868047414</v>
      </c>
      <c r="AV10" s="43" t="n">
        <v>33391.11</v>
      </c>
      <c r="AW10" s="49" t="n">
        <f aca="false">AV10/E10</f>
        <v>0.979963508651654</v>
      </c>
      <c r="AX10" s="43" t="n">
        <v>36743.91</v>
      </c>
      <c r="AY10" s="49" t="n">
        <f aca="false">AX10/E10</f>
        <v>1.07836160478584</v>
      </c>
      <c r="AZ10" s="43" t="n">
        <v>38104.4</v>
      </c>
      <c r="BA10" s="49" t="n">
        <f aca="false">AZ10/E10</f>
        <v>1.11828931470281</v>
      </c>
    </row>
    <row r="11" customFormat="false" ht="15" hidden="false" customHeight="false" outlineLevel="0" collapsed="false">
      <c r="B11" s="40"/>
      <c r="C11" s="50" t="s">
        <v>196</v>
      </c>
      <c r="D11" s="51" t="s">
        <v>197</v>
      </c>
      <c r="E11" s="52" t="n">
        <v>41988.1</v>
      </c>
      <c r="F11" s="52" t="n">
        <v>0</v>
      </c>
      <c r="G11" s="44" t="n">
        <v>0</v>
      </c>
      <c r="H11" s="55" t="n">
        <v>0</v>
      </c>
      <c r="I11" s="44" t="n">
        <f aca="false">H11/E11-1</f>
        <v>-1</v>
      </c>
      <c r="J11" s="55" t="n">
        <v>38171</v>
      </c>
      <c r="K11" s="44" t="n">
        <f aca="false">J11/E11-1</f>
        <v>-0.0909090909090908</v>
      </c>
      <c r="L11" s="45" t="n">
        <v>0</v>
      </c>
      <c r="M11" s="44" t="n">
        <f aca="false">L11/E11-1</f>
        <v>-1</v>
      </c>
      <c r="N11" s="45" t="n">
        <v>38171</v>
      </c>
      <c r="O11" s="44" t="n">
        <f aca="false">N11/E11-1</f>
        <v>-0.0909090909090908</v>
      </c>
      <c r="P11" s="45" t="n">
        <v>38171</v>
      </c>
      <c r="Q11" s="44" t="n">
        <f aca="false">P11/E11-1</f>
        <v>-0.0909090909090908</v>
      </c>
      <c r="R11" s="46" t="n">
        <v>0</v>
      </c>
      <c r="S11" s="44" t="n">
        <f aca="false">R11/E11-1</f>
        <v>-1</v>
      </c>
      <c r="T11" s="46" t="n">
        <v>0</v>
      </c>
      <c r="U11" s="44" t="n">
        <f aca="false">T11/E11-1</f>
        <v>-1</v>
      </c>
      <c r="V11" s="43" t="n">
        <v>91434.58</v>
      </c>
      <c r="W11" s="47" t="n">
        <f aca="false">V11/E11</f>
        <v>2.17763080491854</v>
      </c>
      <c r="X11" s="43" t="n">
        <v>0</v>
      </c>
      <c r="Y11" s="47" t="n">
        <f aca="false">X11/E11</f>
        <v>0</v>
      </c>
      <c r="Z11" s="43" t="n">
        <v>0</v>
      </c>
      <c r="AA11" s="47" t="n">
        <f aca="false">Z11/E11</f>
        <v>0</v>
      </c>
      <c r="AB11" s="43" t="n">
        <v>0</v>
      </c>
      <c r="AC11" s="47" t="n">
        <f aca="false">AB11/E11</f>
        <v>0</v>
      </c>
      <c r="AD11" s="43" t="n">
        <v>48020.85</v>
      </c>
      <c r="AE11" s="47" t="n">
        <f aca="false">AD11/E11</f>
        <v>1.14367761341904</v>
      </c>
      <c r="AF11" s="43" t="n">
        <v>0</v>
      </c>
      <c r="AG11" s="47" t="n">
        <f aca="false">AF11/E11</f>
        <v>0</v>
      </c>
      <c r="AH11" s="43" t="n">
        <v>40569.83</v>
      </c>
      <c r="AI11" s="47" t="n">
        <f aca="false">AH11/E11</f>
        <v>0.966222096260607</v>
      </c>
      <c r="AJ11" s="48" t="n">
        <f aca="false">E11*12</f>
        <v>503857.2</v>
      </c>
      <c r="AK11" s="48" t="n">
        <f aca="false">E11*9</f>
        <v>377892.9</v>
      </c>
      <c r="AL11" s="43" t="n">
        <v>0</v>
      </c>
      <c r="AM11" s="47" t="n">
        <f aca="false">AL11/E11</f>
        <v>0</v>
      </c>
      <c r="AN11" s="43" t="n">
        <v>0</v>
      </c>
      <c r="AO11" s="44" t="n">
        <f aca="false">AN11/E11</f>
        <v>0</v>
      </c>
      <c r="AP11" s="43" t="n">
        <v>39428.04</v>
      </c>
      <c r="AQ11" s="49" t="n">
        <f aca="false">AP11/E11</f>
        <v>0.939028915335536</v>
      </c>
      <c r="AR11" s="43" t="n">
        <v>109591.48</v>
      </c>
      <c r="AS11" s="49" t="n">
        <f aca="false">AR11/E11</f>
        <v>2.61006046951398</v>
      </c>
      <c r="AT11" s="43" t="n">
        <v>38410.76</v>
      </c>
      <c r="AU11" s="49" t="n">
        <f aca="false">AT11/E11</f>
        <v>0.914801098406453</v>
      </c>
      <c r="AV11" s="43" t="n">
        <v>41146.37</v>
      </c>
      <c r="AW11" s="49" t="n">
        <f aca="false">AV11/E11</f>
        <v>0.97995312957719</v>
      </c>
      <c r="AX11" s="43" t="n">
        <v>45277.87</v>
      </c>
      <c r="AY11" s="49" t="n">
        <f aca="false">AX11/E11</f>
        <v>1.07835005632548</v>
      </c>
      <c r="AZ11" s="43" t="n">
        <v>49954.33</v>
      </c>
      <c r="BA11" s="49" t="n">
        <f aca="false">AZ11/E11</f>
        <v>1.18972589852839</v>
      </c>
      <c r="BB11" s="56"/>
      <c r="BE11" s="57" t="s">
        <v>198</v>
      </c>
      <c r="BF11" s="58" t="n">
        <v>79295.93</v>
      </c>
      <c r="BG11" s="59" t="s">
        <v>162</v>
      </c>
      <c r="BH11" s="60" t="n">
        <v>88676.74</v>
      </c>
      <c r="BJ11" s="13" t="n">
        <v>206971.64</v>
      </c>
    </row>
    <row r="12" customFormat="false" ht="15" hidden="false" customHeight="false" outlineLevel="0" collapsed="false">
      <c r="B12" s="40"/>
      <c r="C12" s="50" t="s">
        <v>199</v>
      </c>
      <c r="D12" s="51" t="s">
        <v>200</v>
      </c>
      <c r="E12" s="52" t="n">
        <v>3234</v>
      </c>
      <c r="F12" s="52" t="n">
        <v>0</v>
      </c>
      <c r="G12" s="44" t="n">
        <v>0</v>
      </c>
      <c r="H12" s="55" t="n">
        <v>0</v>
      </c>
      <c r="I12" s="44" t="n">
        <v>0</v>
      </c>
      <c r="J12" s="55" t="n">
        <v>0</v>
      </c>
      <c r="K12" s="44" t="n">
        <v>0</v>
      </c>
      <c r="L12" s="45" t="n">
        <v>0</v>
      </c>
      <c r="M12" s="44" t="n">
        <v>0</v>
      </c>
      <c r="N12" s="45" t="n">
        <v>0</v>
      </c>
      <c r="O12" s="44" t="n">
        <v>0</v>
      </c>
      <c r="P12" s="45" t="n">
        <v>0</v>
      </c>
      <c r="Q12" s="44" t="n">
        <v>0</v>
      </c>
      <c r="R12" s="46" t="n">
        <v>0</v>
      </c>
      <c r="S12" s="44" t="n">
        <v>0</v>
      </c>
      <c r="T12" s="46" t="n">
        <v>0</v>
      </c>
      <c r="U12" s="44" t="n">
        <v>0</v>
      </c>
      <c r="V12" s="43" t="n">
        <v>7045.38</v>
      </c>
      <c r="W12" s="47" t="n">
        <v>0</v>
      </c>
      <c r="X12" s="43" t="n">
        <v>0</v>
      </c>
      <c r="Y12" s="47" t="n">
        <f aca="false">X12/E12</f>
        <v>0</v>
      </c>
      <c r="Z12" s="43" t="n">
        <v>0</v>
      </c>
      <c r="AA12" s="47" t="n">
        <f aca="false">Z12/E12</f>
        <v>0</v>
      </c>
      <c r="AB12" s="43" t="n">
        <v>0</v>
      </c>
      <c r="AC12" s="47" t="n">
        <f aca="false">AB12/E12</f>
        <v>0</v>
      </c>
      <c r="AD12" s="43" t="n">
        <v>3700.19</v>
      </c>
      <c r="AE12" s="47" t="n">
        <f aca="false">AD12/E12</f>
        <v>1.14415275200989</v>
      </c>
      <c r="AF12" s="43" t="n">
        <v>0</v>
      </c>
      <c r="AG12" s="47" t="n">
        <f aca="false">AF12/E12</f>
        <v>0</v>
      </c>
      <c r="AH12" s="43" t="n">
        <v>3126.06</v>
      </c>
      <c r="AI12" s="47" t="n">
        <f aca="false">AH12/E12</f>
        <v>0.966623376623377</v>
      </c>
      <c r="AJ12" s="48" t="n">
        <f aca="false">E12*12</f>
        <v>38808</v>
      </c>
      <c r="AK12" s="48" t="n">
        <f aca="false">E12*9</f>
        <v>29106</v>
      </c>
      <c r="AL12" s="43" t="n">
        <v>0</v>
      </c>
      <c r="AM12" s="47" t="n">
        <f aca="false">AL12/E12</f>
        <v>0</v>
      </c>
      <c r="AN12" s="43" t="n">
        <v>0</v>
      </c>
      <c r="AO12" s="44" t="n">
        <f aca="false">AN12/E12</f>
        <v>0</v>
      </c>
      <c r="AP12" s="43" t="n">
        <v>3038.08</v>
      </c>
      <c r="AQ12" s="49" t="n">
        <f aca="false">AP12/E12</f>
        <v>0.939418676561534</v>
      </c>
      <c r="AR12" s="43" t="n">
        <v>8444.44</v>
      </c>
      <c r="AS12" s="49" t="n">
        <f aca="false">AR12/E12</f>
        <v>2.61114409400124</v>
      </c>
      <c r="AT12" s="43" t="n">
        <v>2959.7</v>
      </c>
      <c r="AU12" s="49" t="n">
        <f aca="false">AT12/E12</f>
        <v>0.915182436611008</v>
      </c>
      <c r="AV12" s="43" t="n">
        <v>3170.49</v>
      </c>
      <c r="AW12" s="49" t="n">
        <f aca="false">AV12/E12</f>
        <v>0.980361781076067</v>
      </c>
      <c r="AX12" s="43" t="n">
        <v>3488.83</v>
      </c>
      <c r="AY12" s="49" t="n">
        <f aca="false">AX12/E12</f>
        <v>1.07879715522573</v>
      </c>
      <c r="AZ12" s="43" t="n">
        <v>3618.01</v>
      </c>
      <c r="BA12" s="49" t="n">
        <f aca="false">AZ12/E12</f>
        <v>1.11874149659864</v>
      </c>
      <c r="BE12" s="61" t="s">
        <v>201</v>
      </c>
      <c r="BF12" s="62" t="n">
        <v>34073.83</v>
      </c>
      <c r="BG12" s="62" t="n">
        <f aca="false">(BF12/BF11)*100</f>
        <v>42.9704651928542</v>
      </c>
      <c r="BH12" s="60" t="n">
        <f aca="false">BH11*42.97%</f>
        <v>38104.395178</v>
      </c>
    </row>
    <row r="13" customFormat="false" ht="15" hidden="false" customHeight="false" outlineLevel="0" collapsed="false">
      <c r="B13" s="40"/>
      <c r="C13" s="63" t="s">
        <v>202</v>
      </c>
      <c r="D13" s="53" t="s">
        <v>203</v>
      </c>
      <c r="E13" s="54" t="n">
        <v>307749.92</v>
      </c>
      <c r="F13" s="54" t="n">
        <v>225459.15</v>
      </c>
      <c r="G13" s="44" t="n">
        <f aca="false">F13/E13-1</f>
        <v>-0.267394935472282</v>
      </c>
      <c r="H13" s="64" t="n">
        <v>204805.17</v>
      </c>
      <c r="I13" s="44" t="n">
        <f aca="false">H13/E13-1</f>
        <v>-0.334507804258731</v>
      </c>
      <c r="J13" s="64" t="n">
        <v>225766.94</v>
      </c>
      <c r="K13" s="44" t="n">
        <f aca="false">J13/E13-1</f>
        <v>-0.266394805236668</v>
      </c>
      <c r="L13" s="45" t="n">
        <v>363258.92</v>
      </c>
      <c r="M13" s="44" t="n">
        <f aca="false">L13/E13-1</f>
        <v>0.180370477431806</v>
      </c>
      <c r="N13" s="45" t="n">
        <v>391662.8</v>
      </c>
      <c r="O13" s="44" t="n">
        <f aca="false">N13/E13-1</f>
        <v>0.272665806054474</v>
      </c>
      <c r="P13" s="45" t="n">
        <v>298964.78</v>
      </c>
      <c r="Q13" s="44" t="n">
        <f aca="false">P13/E13-1</f>
        <v>-0.0285463599795572</v>
      </c>
      <c r="R13" s="46" t="n">
        <v>313786.5</v>
      </c>
      <c r="S13" s="44" t="n">
        <f aca="false">R13/E13-1</f>
        <v>0.0196152122476587</v>
      </c>
      <c r="T13" s="46" t="n">
        <v>344821.37</v>
      </c>
      <c r="U13" s="44" t="n">
        <f aca="false">T13/E13-1</f>
        <v>0.120459657633705</v>
      </c>
      <c r="V13" s="43" t="n">
        <v>197362.69</v>
      </c>
      <c r="W13" s="47" t="n">
        <f aca="false">V13/E13</f>
        <v>0.641308663865778</v>
      </c>
      <c r="X13" s="43" t="n">
        <v>239635.46</v>
      </c>
      <c r="Y13" s="47" t="n">
        <f aca="false">X13/E13</f>
        <v>0.778669446932756</v>
      </c>
      <c r="Z13" s="43" t="n">
        <v>220586.46</v>
      </c>
      <c r="AA13" s="47" t="n">
        <f aca="false">Z13/E13</f>
        <v>0.716771786650668</v>
      </c>
      <c r="AB13" s="43" t="n">
        <v>235575.52</v>
      </c>
      <c r="AC13" s="47" t="n">
        <f aca="false">AB13/E13</f>
        <v>0.765477112065537</v>
      </c>
      <c r="AD13" s="43" t="n">
        <f aca="false">222626.39+923.53</f>
        <v>223549.92</v>
      </c>
      <c r="AE13" s="47" t="n">
        <f aca="false">AD13/E13</f>
        <v>0.726401228633951</v>
      </c>
      <c r="AF13" s="43" t="n">
        <v>284618.11</v>
      </c>
      <c r="AG13" s="47" t="n">
        <f aca="false">AF13/E13</f>
        <v>0.924835691265168</v>
      </c>
      <c r="AH13" s="43" t="n">
        <v>281738.15</v>
      </c>
      <c r="AI13" s="47" t="n">
        <f aca="false">AH13/E13</f>
        <v>0.915477573479142</v>
      </c>
      <c r="AJ13" s="65" t="n">
        <f aca="false">E13*12</f>
        <v>3692999.04</v>
      </c>
      <c r="AK13" s="48" t="n">
        <f aca="false">E13*9</f>
        <v>2769749.28</v>
      </c>
      <c r="AL13" s="43" t="n">
        <f aca="false">274673.86-2400</f>
        <v>272273.86</v>
      </c>
      <c r="AM13" s="47" t="n">
        <f aca="false">AL13/E13</f>
        <v>0.884724389205365</v>
      </c>
      <c r="AN13" s="43" t="n">
        <v>218154.15</v>
      </c>
      <c r="AO13" s="44" t="n">
        <f aca="false">AN13/E13</f>
        <v>0.708868259007184</v>
      </c>
      <c r="AP13" s="43" t="n">
        <v>231764.51</v>
      </c>
      <c r="AQ13" s="49" t="n">
        <f aca="false">AP13/E13</f>
        <v>0.753093648245303</v>
      </c>
      <c r="AR13" s="43" t="n">
        <v>228211.1</v>
      </c>
      <c r="AS13" s="49" t="n">
        <f aca="false">AR13/E13</f>
        <v>0.741547227697086</v>
      </c>
      <c r="AT13" s="43" t="n">
        <v>219763.6</v>
      </c>
      <c r="AU13" s="49" t="n">
        <f aca="false">AT13/E13</f>
        <v>0.714097992291923</v>
      </c>
      <c r="AV13" s="43" t="n">
        <v>242255.61</v>
      </c>
      <c r="AW13" s="49" t="n">
        <f aca="false">AV13/E13</f>
        <v>0.787183340291364</v>
      </c>
      <c r="AX13" s="43" t="n">
        <v>240554.45</v>
      </c>
      <c r="AY13" s="49" t="n">
        <f aca="false">AX13/E13</f>
        <v>0.781655605304463</v>
      </c>
      <c r="AZ13" s="43" t="n">
        <v>227612.8</v>
      </c>
      <c r="BA13" s="49" t="n">
        <f aca="false">AZ13/E13</f>
        <v>0.739603116712427</v>
      </c>
      <c r="BE13" s="61" t="s">
        <v>204</v>
      </c>
      <c r="BF13" s="62" t="n">
        <v>41988.1</v>
      </c>
      <c r="BG13" s="62" t="n">
        <f aca="false">(BF13/BF11)*100</f>
        <v>52.9511413763607</v>
      </c>
      <c r="BH13" s="60" t="n">
        <f aca="false">BH11*52.95%</f>
        <v>46954.33383</v>
      </c>
    </row>
    <row r="14" s="30" customFormat="true" ht="19.5" hidden="false" customHeight="true" outlineLevel="0" collapsed="false">
      <c r="B14" s="40"/>
      <c r="C14" s="66" t="s">
        <v>205</v>
      </c>
      <c r="D14" s="66"/>
      <c r="E14" s="67" t="n">
        <f aca="false">SUM(E7:E13)</f>
        <v>589324.65</v>
      </c>
      <c r="F14" s="67" t="n">
        <f aca="false">SUM(F7:F13)</f>
        <v>550839.88</v>
      </c>
      <c r="G14" s="67" t="n">
        <f aca="false">SUM(G7:G13)</f>
        <v>3.85111006169448</v>
      </c>
      <c r="H14" s="67" t="n">
        <f aca="false">SUM(H7:H13)</f>
        <v>553137.79</v>
      </c>
      <c r="I14" s="67" t="n">
        <f aca="false">SUM(I7:I13)</f>
        <v>2.54579904318451</v>
      </c>
      <c r="J14" s="67" t="n">
        <f aca="false">SUM(J7:J13)</f>
        <v>601435.71</v>
      </c>
      <c r="K14" s="67" t="n">
        <f aca="false">SUM(K7:K13)</f>
        <v>3.6372855770239</v>
      </c>
      <c r="L14" s="67" t="n">
        <f aca="false">SUM(L7:L13)</f>
        <v>777635.72</v>
      </c>
      <c r="M14" s="67" t="n">
        <f aca="false">SUM(M7:M13)</f>
        <v>4.91940132784602</v>
      </c>
      <c r="N14" s="67" t="n">
        <f aca="false">SUM(N7:N13)</f>
        <v>807078.1</v>
      </c>
      <c r="O14" s="67" t="n">
        <f aca="false">SUM(O7:O13)</f>
        <v>5.12969303935577</v>
      </c>
      <c r="P14" s="67" t="n">
        <f aca="false">SUM(P7:P13)</f>
        <v>683982.12</v>
      </c>
      <c r="Q14" s="67" t="n">
        <f aca="false">SUM(Q7:Q13)</f>
        <v>2.29009701094909</v>
      </c>
      <c r="R14" s="67" t="n">
        <f aca="false">SUM(R7:R13)</f>
        <v>626702.85</v>
      </c>
      <c r="S14" s="67" t="n">
        <f aca="false">SUM(S7:S13)</f>
        <v>0.847977712186267</v>
      </c>
      <c r="T14" s="67" t="n">
        <f aca="false">SUM(T7:T13)</f>
        <v>668159.53</v>
      </c>
      <c r="U14" s="67" t="n">
        <f aca="false">SUM(U7:U13)</f>
        <v>1.93017373473301</v>
      </c>
      <c r="V14" s="67" t="n">
        <f aca="false">SUM(V7:V13)</f>
        <v>657891.84</v>
      </c>
      <c r="W14" s="68" t="n">
        <f aca="false">V14/E14</f>
        <v>1.11634875615673</v>
      </c>
      <c r="X14" s="67" t="n">
        <f aca="false">SUM(X7:X13)</f>
        <v>524629.14</v>
      </c>
      <c r="Y14" s="68" t="n">
        <f aca="false">X14/E14</f>
        <v>0.890220933402328</v>
      </c>
      <c r="Z14" s="69" t="n">
        <f aca="false">SUM(Z7:Z13)</f>
        <v>539479.89</v>
      </c>
      <c r="AA14" s="68" t="n">
        <f aca="false">Z14/E14</f>
        <v>0.915420541122792</v>
      </c>
      <c r="AB14" s="69" t="n">
        <f aca="false">SUM(AB7:AB13)</f>
        <v>658954.96</v>
      </c>
      <c r="AC14" s="68" t="n">
        <f aca="false">AB14/E14</f>
        <v>1.1181527193882</v>
      </c>
      <c r="AD14" s="69" t="n">
        <f aca="false">SUM(AD7:AD13)</f>
        <v>635271.82</v>
      </c>
      <c r="AE14" s="68" t="n">
        <f aca="false">AD14/E14</f>
        <v>1.07796580373823</v>
      </c>
      <c r="AF14" s="69" t="n">
        <f aca="false">SUM(AF7:AF13)</f>
        <v>585194.89</v>
      </c>
      <c r="AG14" s="68" t="n">
        <f aca="false">AF14/E14</f>
        <v>0.992992385436448</v>
      </c>
      <c r="AH14" s="69" t="n">
        <f aca="false">SUM(AH7:AH13)</f>
        <v>634453.76</v>
      </c>
      <c r="AI14" s="68" t="n">
        <f aca="false">AH14/E14</f>
        <v>1.07657767242555</v>
      </c>
      <c r="AJ14" s="70" t="n">
        <f aca="false">SUM(AJ7:AJ13)</f>
        <v>7071895.8</v>
      </c>
      <c r="AK14" s="70" t="n">
        <f aca="false">SUM(AK7:AK13)</f>
        <v>5303921.85</v>
      </c>
      <c r="AL14" s="69" t="n">
        <f aca="false">SUM(AL7:AL13)</f>
        <v>555814.73</v>
      </c>
      <c r="AM14" s="68" t="n">
        <f aca="false">AL14/E14</f>
        <v>0.943138438210586</v>
      </c>
      <c r="AN14" s="69" t="n">
        <f aca="false">SUM(AN7:AN13)</f>
        <v>510764.36</v>
      </c>
      <c r="AO14" s="71" t="n">
        <f aca="false">AN14/E14</f>
        <v>0.866694376350964</v>
      </c>
      <c r="AP14" s="69" t="n">
        <f aca="false">SUM(AP7:AP13)</f>
        <v>736091.64</v>
      </c>
      <c r="AQ14" s="68" t="n">
        <f aca="false">AP14/E14</f>
        <v>1.24904267961641</v>
      </c>
      <c r="AR14" s="69" t="n">
        <f aca="false">SUM(AR7:AR13)</f>
        <v>750543.27</v>
      </c>
      <c r="AS14" s="68" t="n">
        <f aca="false">AR14/E14</f>
        <v>1.27356503753916</v>
      </c>
      <c r="AT14" s="69" t="n">
        <f aca="false">SUM(AT7:AT13)</f>
        <v>580227.24</v>
      </c>
      <c r="AU14" s="68" t="n">
        <f aca="false">AT14/E14</f>
        <v>0.984562990874385</v>
      </c>
      <c r="AV14" s="69" t="n">
        <f aca="false">SUM(AV7:AV13)</f>
        <v>609392.08</v>
      </c>
      <c r="AW14" s="68" t="n">
        <f aca="false">AV14/E14</f>
        <v>1.03405157072592</v>
      </c>
      <c r="AX14" s="69" t="n">
        <f aca="false">SUM(AX7:AX13)</f>
        <v>613987.69</v>
      </c>
      <c r="AY14" s="68" t="n">
        <f aca="false">AX14/E14</f>
        <v>1.04184966639356</v>
      </c>
      <c r="AZ14" s="69" t="n">
        <f aca="false">SUM(AZ7:AZ13)</f>
        <v>642047.67</v>
      </c>
      <c r="BA14" s="68" t="n">
        <f aca="false">AZ14/E14</f>
        <v>1.08946345617819</v>
      </c>
      <c r="BE14" s="61" t="s">
        <v>206</v>
      </c>
      <c r="BF14" s="62" t="n">
        <v>3234</v>
      </c>
      <c r="BG14" s="62" t="n">
        <f aca="false">(BF14/BF11)*100</f>
        <v>4.07839343078516</v>
      </c>
      <c r="BH14" s="72" t="n">
        <f aca="false">BH11*4.08%</f>
        <v>3618.010992</v>
      </c>
    </row>
    <row r="15" customFormat="false" ht="15" hidden="false" customHeight="true" outlineLevel="0" collapsed="false">
      <c r="B15" s="40" t="s">
        <v>207</v>
      </c>
      <c r="C15" s="50" t="s">
        <v>208</v>
      </c>
      <c r="D15" s="51" t="s">
        <v>209</v>
      </c>
      <c r="E15" s="52" t="n">
        <v>13860</v>
      </c>
      <c r="F15" s="73" t="n">
        <v>3221.1</v>
      </c>
      <c r="G15" s="44" t="n">
        <f aca="false">F15/E15-1</f>
        <v>-0.767597402597403</v>
      </c>
      <c r="H15" s="55" t="n">
        <v>35836.45</v>
      </c>
      <c r="I15" s="44" t="n">
        <f aca="false">H15/E15-1</f>
        <v>1.58560245310245</v>
      </c>
      <c r="J15" s="55" t="n">
        <v>27766.86</v>
      </c>
      <c r="K15" s="44" t="n">
        <f aca="false">J15/$E$7-1</f>
        <v>-0.841781244358866</v>
      </c>
      <c r="L15" s="45" t="n">
        <v>60920.21</v>
      </c>
      <c r="M15" s="44" t="n">
        <f aca="false">L15/E15-1</f>
        <v>3.39539754689755</v>
      </c>
      <c r="N15" s="45" t="n">
        <v>16153.5</v>
      </c>
      <c r="O15" s="44" t="n">
        <f aca="false">N15/E15-1</f>
        <v>0.165476190476191</v>
      </c>
      <c r="P15" s="45" t="n">
        <v>27881.7</v>
      </c>
      <c r="Q15" s="44" t="n">
        <f aca="false">P15/E15-1</f>
        <v>1.01166666666667</v>
      </c>
      <c r="R15" s="46" t="n">
        <v>68080.75</v>
      </c>
      <c r="S15" s="44" t="n">
        <f aca="false">R15/E15-1</f>
        <v>3.91203102453102</v>
      </c>
      <c r="T15" s="46" t="n">
        <v>14598.75</v>
      </c>
      <c r="U15" s="44" t="n">
        <f aca="false">T15/E15-1</f>
        <v>0.0533008658008658</v>
      </c>
      <c r="V15" s="43" t="n">
        <v>15560.53</v>
      </c>
      <c r="W15" s="47" t="n">
        <f aca="false">V15/E15</f>
        <v>1.12269336219336</v>
      </c>
      <c r="X15" s="43" t="n">
        <v>25490.51</v>
      </c>
      <c r="Y15" s="47" t="n">
        <f aca="false">X15/E15</f>
        <v>1.83914213564214</v>
      </c>
      <c r="Z15" s="43" t="n">
        <v>17392.92</v>
      </c>
      <c r="AA15" s="47" t="n">
        <f aca="false">Z15/E15</f>
        <v>1.25490043290043</v>
      </c>
      <c r="AB15" s="43" t="n">
        <v>45270.14</v>
      </c>
      <c r="AC15" s="47" t="n">
        <f aca="false">AB15/E15</f>
        <v>3.26624386724387</v>
      </c>
      <c r="AD15" s="43" t="n">
        <v>38102.77</v>
      </c>
      <c r="AE15" s="47" t="n">
        <f aca="false">AD15/E15</f>
        <v>2.7491176046176</v>
      </c>
      <c r="AF15" s="43" t="n">
        <v>27058.23</v>
      </c>
      <c r="AG15" s="47" t="n">
        <f aca="false">AF15/E15</f>
        <v>1.95225324675325</v>
      </c>
      <c r="AH15" s="43" t="n">
        <v>43183.93</v>
      </c>
      <c r="AI15" s="47" t="n">
        <f aca="false">AH15/E15</f>
        <v>3.11572366522367</v>
      </c>
      <c r="AJ15" s="48" t="n">
        <f aca="false">E15*12</f>
        <v>166320</v>
      </c>
      <c r="AK15" s="48" t="n">
        <f aca="false">E15*8</f>
        <v>110880</v>
      </c>
      <c r="AL15" s="43" t="n">
        <v>32143.8</v>
      </c>
      <c r="AM15" s="47" t="n">
        <f aca="false">AL15/E15</f>
        <v>2.31917748917749</v>
      </c>
      <c r="AN15" s="43" t="n">
        <v>0</v>
      </c>
      <c r="AO15" s="44" t="n">
        <f aca="false">AN15/E15</f>
        <v>0</v>
      </c>
      <c r="AP15" s="43" t="n">
        <v>44002.62</v>
      </c>
      <c r="AQ15" s="49" t="n">
        <f aca="false">AP15/E15</f>
        <v>3.17479220779221</v>
      </c>
      <c r="AR15" s="43" t="n">
        <v>41335.54</v>
      </c>
      <c r="AS15" s="49" t="n">
        <f aca="false">AR15/E15</f>
        <v>2.98236219336219</v>
      </c>
      <c r="AT15" s="43" t="n">
        <v>16275.68</v>
      </c>
      <c r="AU15" s="49" t="n">
        <f aca="false">AT15/E15</f>
        <v>1.17429148629149</v>
      </c>
      <c r="AV15" s="43" t="n">
        <v>40299.22</v>
      </c>
      <c r="AW15" s="49" t="n">
        <f aca="false">AV15/E15</f>
        <v>2.90759163059163</v>
      </c>
      <c r="AX15" s="43" t="n">
        <v>28171.13</v>
      </c>
      <c r="AY15" s="49" t="n">
        <f aca="false">AX15/E15</f>
        <v>2.03254906204906</v>
      </c>
      <c r="AZ15" s="43" t="n">
        <v>17757.91</v>
      </c>
      <c r="BA15" s="49" t="n">
        <f aca="false">AZ15/E15</f>
        <v>1.28123448773449</v>
      </c>
      <c r="BE15" s="2" t="s">
        <v>210</v>
      </c>
      <c r="BF15" s="2"/>
      <c r="BG15" s="2"/>
    </row>
    <row r="16" customFormat="false" ht="15" hidden="false" customHeight="false" outlineLevel="0" collapsed="false">
      <c r="B16" s="40"/>
      <c r="C16" s="50" t="s">
        <v>211</v>
      </c>
      <c r="D16" s="51" t="s">
        <v>212</v>
      </c>
      <c r="E16" s="52" t="n">
        <v>30470</v>
      </c>
      <c r="F16" s="73" t="n">
        <v>23508.01</v>
      </c>
      <c r="G16" s="44" t="n">
        <v>0</v>
      </c>
      <c r="H16" s="55" t="n">
        <v>11336.68</v>
      </c>
      <c r="I16" s="44" t="n">
        <f aca="false">H16/E16-1</f>
        <v>-0.627939612733837</v>
      </c>
      <c r="J16" s="55" t="n">
        <v>48643.91</v>
      </c>
      <c r="K16" s="44" t="n">
        <f aca="false">J16/E16-1</f>
        <v>0.596452576304562</v>
      </c>
      <c r="L16" s="45" t="n">
        <v>21141.79</v>
      </c>
      <c r="M16" s="44" t="n">
        <f aca="false">L16/E16-1</f>
        <v>-0.306144076140466</v>
      </c>
      <c r="N16" s="45" t="n">
        <v>7184.15</v>
      </c>
      <c r="O16" s="44" t="n">
        <f aca="false">N16/E16-1</f>
        <v>-0.764222185756482</v>
      </c>
      <c r="P16" s="45" t="n">
        <v>45555.2</v>
      </c>
      <c r="Q16" s="44" t="n">
        <f aca="false">P16/E16-1</f>
        <v>0.495083688874302</v>
      </c>
      <c r="R16" s="46" t="n">
        <v>30735.57</v>
      </c>
      <c r="S16" s="44" t="n">
        <f aca="false">R16/E16-1</f>
        <v>0.008715786019035</v>
      </c>
      <c r="T16" s="46" t="n">
        <v>35458.37</v>
      </c>
      <c r="U16" s="44" t="n">
        <f aca="false">T16/E16-1</f>
        <v>0.163714145060716</v>
      </c>
      <c r="V16" s="43" t="n">
        <v>17800.13</v>
      </c>
      <c r="W16" s="47" t="n">
        <f aca="false">V16/E16</f>
        <v>0.584185428290121</v>
      </c>
      <c r="X16" s="43" t="n">
        <v>18585.03</v>
      </c>
      <c r="Y16" s="47" t="n">
        <f aca="false">X16/E16</f>
        <v>0.609945191992123</v>
      </c>
      <c r="Z16" s="43" t="n">
        <v>15648.61</v>
      </c>
      <c r="AA16" s="47" t="n">
        <f aca="false">Z16/E16</f>
        <v>0.513574335411881</v>
      </c>
      <c r="AB16" s="43" t="n">
        <v>30655.67</v>
      </c>
      <c r="AC16" s="47" t="n">
        <f aca="false">AB16/E16</f>
        <v>1.00609353462422</v>
      </c>
      <c r="AD16" s="43" t="n">
        <v>32370.25</v>
      </c>
      <c r="AE16" s="47" t="n">
        <f aca="false">AD16/E16</f>
        <v>1.06236462093863</v>
      </c>
      <c r="AF16" s="43" t="n">
        <v>36019.61</v>
      </c>
      <c r="AG16" s="47" t="n">
        <f aca="false">AF16/E16</f>
        <v>1.18213357400722</v>
      </c>
      <c r="AH16" s="43" t="n">
        <v>28270.44</v>
      </c>
      <c r="AI16" s="47" t="n">
        <f aca="false">AH16/E16</f>
        <v>0.927812274368231</v>
      </c>
      <c r="AJ16" s="48" t="n">
        <f aca="false">E16*12</f>
        <v>365640</v>
      </c>
      <c r="AK16" s="48" t="n">
        <f aca="false">E16*8</f>
        <v>243760</v>
      </c>
      <c r="AL16" s="43" t="n">
        <v>23073.85</v>
      </c>
      <c r="AM16" s="47" t="n">
        <f aca="false">AL16/E16</f>
        <v>0.757264522481129</v>
      </c>
      <c r="AN16" s="43" t="n">
        <v>1652.55</v>
      </c>
      <c r="AO16" s="44" t="n">
        <f aca="false">AN16/E16</f>
        <v>0.0542353134230391</v>
      </c>
      <c r="AP16" s="43" t="n">
        <v>41800.52</v>
      </c>
      <c r="AQ16" s="49" t="n">
        <f aca="false">AP16/E16</f>
        <v>1.37185822120118</v>
      </c>
      <c r="AR16" s="43" t="n">
        <v>22413.64</v>
      </c>
      <c r="AS16" s="49" t="n">
        <f aca="false">AR16/E16</f>
        <v>0.735596980636692</v>
      </c>
      <c r="AT16" s="43" t="n">
        <v>18585.31</v>
      </c>
      <c r="AU16" s="49" t="n">
        <f aca="false">AT16/E16</f>
        <v>0.609954381358714</v>
      </c>
      <c r="AV16" s="43" t="n">
        <v>22658.6</v>
      </c>
      <c r="AW16" s="49" t="n">
        <f aca="false">AV16/E16</f>
        <v>0.743636363636364</v>
      </c>
      <c r="AX16" s="43" t="n">
        <v>22700.05</v>
      </c>
      <c r="AY16" s="49" t="n">
        <f aca="false">AX16/E16</f>
        <v>0.744996718083361</v>
      </c>
      <c r="AZ16" s="43" t="n">
        <v>17605.61</v>
      </c>
      <c r="BA16" s="49" t="n">
        <f aca="false">AZ16/E16</f>
        <v>0.577801444043321</v>
      </c>
    </row>
    <row r="17" customFormat="false" ht="15" hidden="false" customHeight="false" outlineLevel="0" collapsed="false">
      <c r="B17" s="40"/>
      <c r="C17" s="50" t="s">
        <v>213</v>
      </c>
      <c r="D17" s="51" t="s">
        <v>214</v>
      </c>
      <c r="E17" s="52" t="n">
        <v>1430</v>
      </c>
      <c r="F17" s="73" t="n">
        <v>0</v>
      </c>
      <c r="G17" s="44" t="n">
        <v>0</v>
      </c>
      <c r="H17" s="55" t="n">
        <v>0</v>
      </c>
      <c r="I17" s="44" t="n">
        <v>0</v>
      </c>
      <c r="J17" s="55" t="n">
        <v>0</v>
      </c>
      <c r="K17" s="44" t="n">
        <v>0</v>
      </c>
      <c r="L17" s="45" t="n">
        <v>0</v>
      </c>
      <c r="M17" s="44" t="n">
        <v>0</v>
      </c>
      <c r="N17" s="45"/>
      <c r="O17" s="44" t="n">
        <v>0</v>
      </c>
      <c r="P17" s="45" t="n">
        <v>0</v>
      </c>
      <c r="Q17" s="44" t="n">
        <v>0</v>
      </c>
      <c r="R17" s="46" t="n">
        <v>0</v>
      </c>
      <c r="S17" s="44" t="n">
        <v>0</v>
      </c>
      <c r="T17" s="46" t="n">
        <v>0</v>
      </c>
      <c r="U17" s="44" t="n">
        <v>0</v>
      </c>
      <c r="V17" s="43" t="n">
        <v>0</v>
      </c>
      <c r="W17" s="47" t="n">
        <v>0</v>
      </c>
      <c r="X17" s="43" t="n">
        <v>0</v>
      </c>
      <c r="Y17" s="47" t="n">
        <f aca="false">X17/E17</f>
        <v>0</v>
      </c>
      <c r="Z17" s="43" t="n">
        <v>0</v>
      </c>
      <c r="AA17" s="47" t="n">
        <f aca="false">Z17/E17</f>
        <v>0</v>
      </c>
      <c r="AB17" s="43" t="n">
        <v>0</v>
      </c>
      <c r="AC17" s="47" t="n">
        <f aca="false">AB17/E17</f>
        <v>0</v>
      </c>
      <c r="AD17" s="43" t="n">
        <v>0</v>
      </c>
      <c r="AE17" s="47" t="n">
        <f aca="false">AD17/E17</f>
        <v>0</v>
      </c>
      <c r="AF17" s="43" t="n">
        <v>0</v>
      </c>
      <c r="AG17" s="47" t="n">
        <f aca="false">AF17/E17</f>
        <v>0</v>
      </c>
      <c r="AH17" s="43" t="n">
        <v>0</v>
      </c>
      <c r="AI17" s="47" t="n">
        <f aca="false">AH17/E17</f>
        <v>0</v>
      </c>
      <c r="AJ17" s="48" t="n">
        <f aca="false">E17*12</f>
        <v>17160</v>
      </c>
      <c r="AK17" s="48" t="n">
        <f aca="false">E17*8</f>
        <v>11440</v>
      </c>
      <c r="AL17" s="43" t="n">
        <v>0</v>
      </c>
      <c r="AM17" s="47" t="n">
        <f aca="false">AL17/E17</f>
        <v>0</v>
      </c>
      <c r="AN17" s="43" t="n">
        <v>0</v>
      </c>
      <c r="AO17" s="44" t="n">
        <f aca="false">AN17/E17</f>
        <v>0</v>
      </c>
      <c r="AP17" s="43" t="n">
        <v>0</v>
      </c>
      <c r="AQ17" s="49" t="n">
        <f aca="false">AP17/E17</f>
        <v>0</v>
      </c>
      <c r="AR17" s="43" t="n">
        <v>0</v>
      </c>
      <c r="AS17" s="49" t="n">
        <f aca="false">AR17/E17</f>
        <v>0</v>
      </c>
      <c r="AT17" s="43" t="n">
        <v>0</v>
      </c>
      <c r="AU17" s="49" t="n">
        <f aca="false">AT17/E17</f>
        <v>0</v>
      </c>
      <c r="AV17" s="43" t="n">
        <v>0</v>
      </c>
      <c r="AW17" s="49" t="n">
        <f aca="false">AV17/E17</f>
        <v>0</v>
      </c>
      <c r="AX17" s="43" t="n">
        <v>0</v>
      </c>
      <c r="AY17" s="49" t="n">
        <f aca="false">AX17/E17</f>
        <v>0</v>
      </c>
      <c r="AZ17" s="43" t="n">
        <v>0</v>
      </c>
      <c r="BA17" s="49" t="n">
        <f aca="false">AZ17/E17</f>
        <v>0</v>
      </c>
    </row>
    <row r="18" customFormat="false" ht="15" hidden="false" customHeight="false" outlineLevel="0" collapsed="false">
      <c r="B18" s="40"/>
      <c r="C18" s="50" t="s">
        <v>215</v>
      </c>
      <c r="D18" s="51" t="s">
        <v>216</v>
      </c>
      <c r="E18" s="52" t="n">
        <v>4180</v>
      </c>
      <c r="F18" s="73" t="n">
        <v>6200.5</v>
      </c>
      <c r="G18" s="44" t="n">
        <f aca="false">F18/E18-1</f>
        <v>0.483373205741627</v>
      </c>
      <c r="H18" s="55" t="n">
        <v>12096.22</v>
      </c>
      <c r="I18" s="44" t="n">
        <f aca="false">H18/E18-1</f>
        <v>1.89383253588517</v>
      </c>
      <c r="J18" s="55" t="n">
        <v>34692.98</v>
      </c>
      <c r="K18" s="44" t="n">
        <f aca="false">J18/E18-1</f>
        <v>7.29975598086124</v>
      </c>
      <c r="L18" s="45" t="n">
        <v>6059.66</v>
      </c>
      <c r="M18" s="44" t="n">
        <f aca="false">L18/E18-1</f>
        <v>0.44967942583732</v>
      </c>
      <c r="N18" s="45" t="n">
        <v>7195.1</v>
      </c>
      <c r="O18" s="44" t="n">
        <f aca="false">N18/E18-1</f>
        <v>0.721315789473684</v>
      </c>
      <c r="P18" s="45" t="n">
        <v>48984.61</v>
      </c>
      <c r="Q18" s="44" t="n">
        <f aca="false">P18/E18-1</f>
        <v>10.7188062200957</v>
      </c>
      <c r="R18" s="46" t="n">
        <v>41914.04</v>
      </c>
      <c r="S18" s="44" t="n">
        <f aca="false">R18/E18-1</f>
        <v>9.02728229665072</v>
      </c>
      <c r="T18" s="46" t="n">
        <v>5406.7</v>
      </c>
      <c r="U18" s="44" t="n">
        <f aca="false">T18/E18-1</f>
        <v>0.293468899521531</v>
      </c>
      <c r="V18" s="43" t="n">
        <v>772.57</v>
      </c>
      <c r="W18" s="47" t="n">
        <f aca="false">V18/E18</f>
        <v>0.184825358851675</v>
      </c>
      <c r="X18" s="43" t="n">
        <v>3210.71</v>
      </c>
      <c r="Y18" s="47" t="n">
        <f aca="false">X18/E18</f>
        <v>0.768112440191388</v>
      </c>
      <c r="Z18" s="43" t="n">
        <v>3340.7</v>
      </c>
      <c r="AA18" s="47" t="n">
        <f aca="false">Z18/E18</f>
        <v>0.79921052631579</v>
      </c>
      <c r="AB18" s="43" t="n">
        <v>3404.48</v>
      </c>
      <c r="AC18" s="47" t="n">
        <f aca="false">AB18/E18</f>
        <v>0.814468899521531</v>
      </c>
      <c r="AD18" s="43" t="n">
        <v>10545.5</v>
      </c>
      <c r="AE18" s="47" t="n">
        <f aca="false">AD18/E18</f>
        <v>2.52284688995215</v>
      </c>
      <c r="AF18" s="43" t="n">
        <v>11614.03</v>
      </c>
      <c r="AG18" s="47" t="n">
        <f aca="false">AF18/E18</f>
        <v>2.77847607655502</v>
      </c>
      <c r="AH18" s="43" t="n">
        <v>7395.95</v>
      </c>
      <c r="AI18" s="47" t="n">
        <f aca="false">AH18/E18</f>
        <v>1.76936602870813</v>
      </c>
      <c r="AJ18" s="48" t="n">
        <f aca="false">E18*12</f>
        <v>50160</v>
      </c>
      <c r="AK18" s="48" t="n">
        <f aca="false">E18*8</f>
        <v>33440</v>
      </c>
      <c r="AL18" s="43" t="n">
        <v>6876.81</v>
      </c>
      <c r="AM18" s="47" t="n">
        <f aca="false">AL18/E18</f>
        <v>1.64516985645933</v>
      </c>
      <c r="AN18" s="43" t="n">
        <v>3552.94</v>
      </c>
      <c r="AO18" s="44" t="n">
        <f aca="false">AN18/E18</f>
        <v>0.849985645933014</v>
      </c>
      <c r="AP18" s="43" t="n">
        <v>8375.97</v>
      </c>
      <c r="AQ18" s="49" t="n">
        <f aca="false">AP18/E18</f>
        <v>2.00382057416268</v>
      </c>
      <c r="AR18" s="43" t="n">
        <v>7488.13</v>
      </c>
      <c r="AS18" s="49" t="n">
        <f aca="false">AR18/E18</f>
        <v>1.79141866028708</v>
      </c>
      <c r="AT18" s="43" t="n">
        <v>6421.16</v>
      </c>
      <c r="AU18" s="49" t="n">
        <f aca="false">AT18/E18</f>
        <v>1.53616267942584</v>
      </c>
      <c r="AV18" s="43" t="n">
        <v>7675.76</v>
      </c>
      <c r="AW18" s="49" t="n">
        <f aca="false">AV18/E18</f>
        <v>1.83630622009569</v>
      </c>
      <c r="AX18" s="43" t="n">
        <v>15021.9</v>
      </c>
      <c r="AY18" s="49" t="n">
        <f aca="false">AX18/E18</f>
        <v>3.59375598086124</v>
      </c>
      <c r="AZ18" s="43" t="n">
        <v>26998.44</v>
      </c>
      <c r="BA18" s="49" t="n">
        <f aca="false">AZ18/E18</f>
        <v>6.45895693779904</v>
      </c>
    </row>
    <row r="19" customFormat="false" ht="15" hidden="false" customHeight="false" outlineLevel="0" collapsed="false">
      <c r="B19" s="40"/>
      <c r="C19" s="50" t="s">
        <v>217</v>
      </c>
      <c r="D19" s="51" t="s">
        <v>218</v>
      </c>
      <c r="E19" s="52" t="n">
        <v>550</v>
      </c>
      <c r="F19" s="73" t="n">
        <v>0</v>
      </c>
      <c r="G19" s="44" t="n">
        <v>0</v>
      </c>
      <c r="H19" s="55" t="n">
        <v>0</v>
      </c>
      <c r="I19" s="44" t="n">
        <f aca="false">H19/E19-1</f>
        <v>-1</v>
      </c>
      <c r="J19" s="55" t="n">
        <v>0</v>
      </c>
      <c r="K19" s="44" t="n">
        <f aca="false">J19/E19-1</f>
        <v>-1</v>
      </c>
      <c r="L19" s="45" t="n">
        <v>0</v>
      </c>
      <c r="M19" s="44" t="n">
        <f aca="false">L19/E19-1</f>
        <v>-1</v>
      </c>
      <c r="N19" s="45" t="n">
        <v>1550.66</v>
      </c>
      <c r="O19" s="44" t="n">
        <f aca="false">N19/E19-1</f>
        <v>1.81938181818182</v>
      </c>
      <c r="P19" s="45" t="n">
        <v>2030.42</v>
      </c>
      <c r="Q19" s="44" t="n">
        <f aca="false">P19/E19-1</f>
        <v>2.69167272727273</v>
      </c>
      <c r="R19" s="46" t="n">
        <v>1984.7</v>
      </c>
      <c r="S19" s="44" t="n">
        <f aca="false">R19/E19-1</f>
        <v>2.60854545454545</v>
      </c>
      <c r="T19" s="46" t="n">
        <v>0</v>
      </c>
      <c r="U19" s="44" t="n">
        <v>0</v>
      </c>
      <c r="V19" s="43" t="n">
        <v>1479.8</v>
      </c>
      <c r="W19" s="47" t="n">
        <v>0</v>
      </c>
      <c r="X19" s="43" t="n">
        <v>1508.43</v>
      </c>
      <c r="Y19" s="47" t="n">
        <f aca="false">X19/E19</f>
        <v>2.7426</v>
      </c>
      <c r="Z19" s="43" t="n">
        <v>2109.44</v>
      </c>
      <c r="AA19" s="47" t="n">
        <f aca="false">Z19/E19</f>
        <v>3.83534545454546</v>
      </c>
      <c r="AB19" s="43" t="n">
        <v>2954.36</v>
      </c>
      <c r="AC19" s="47" t="n">
        <f aca="false">AB19/E19</f>
        <v>5.37156363636364</v>
      </c>
      <c r="AD19" s="43" t="n">
        <v>4011.98</v>
      </c>
      <c r="AE19" s="47" t="n">
        <f aca="false">AD19/E19</f>
        <v>7.29450909090909</v>
      </c>
      <c r="AF19" s="43" t="n">
        <v>3410.78</v>
      </c>
      <c r="AG19" s="47" t="n">
        <f aca="false">AF19/E19</f>
        <v>6.20141818181818</v>
      </c>
      <c r="AH19" s="43" t="n">
        <v>0</v>
      </c>
      <c r="AI19" s="47" t="n">
        <f aca="false">AH19/E19</f>
        <v>0</v>
      </c>
      <c r="AJ19" s="48" t="n">
        <f aca="false">E19*12</f>
        <v>6600</v>
      </c>
      <c r="AK19" s="48" t="n">
        <f aca="false">E19*8</f>
        <v>4400</v>
      </c>
      <c r="AL19" s="43" t="n">
        <v>3106.34</v>
      </c>
      <c r="AM19" s="47" t="n">
        <f aca="false">AL19/E19</f>
        <v>5.64789090909091</v>
      </c>
      <c r="AN19" s="43" t="n">
        <v>2639.88</v>
      </c>
      <c r="AO19" s="44" t="n">
        <f aca="false">AN19/E19</f>
        <v>4.79978181818182</v>
      </c>
      <c r="AP19" s="43" t="n">
        <v>2973.86</v>
      </c>
      <c r="AQ19" s="49" t="n">
        <f aca="false">AP19/E19</f>
        <v>5.40701818181818</v>
      </c>
      <c r="AR19" s="43" t="n">
        <v>3116.7</v>
      </c>
      <c r="AS19" s="49" t="n">
        <f aca="false">AR19/E19</f>
        <v>5.66672727272727</v>
      </c>
      <c r="AT19" s="43" t="n">
        <v>2960.55</v>
      </c>
      <c r="AU19" s="49" t="n">
        <f aca="false">AT19/E19</f>
        <v>5.38281818181818</v>
      </c>
      <c r="AV19" s="43" t="n">
        <v>2440.41</v>
      </c>
      <c r="AW19" s="49" t="n">
        <f aca="false">AV19/E19</f>
        <v>4.43710909090909</v>
      </c>
      <c r="AX19" s="43" t="n">
        <v>3011.91</v>
      </c>
      <c r="AY19" s="49" t="n">
        <f aca="false">AX19/E19</f>
        <v>5.4762</v>
      </c>
      <c r="AZ19" s="43" t="n">
        <v>2761.5</v>
      </c>
      <c r="BA19" s="49" t="n">
        <f aca="false">AZ19/E19</f>
        <v>5.02090909090909</v>
      </c>
    </row>
    <row r="20" customFormat="false" ht="15" hidden="false" customHeight="false" outlineLevel="0" collapsed="false">
      <c r="B20" s="40"/>
      <c r="C20" s="50" t="s">
        <v>219</v>
      </c>
      <c r="D20" s="51" t="s">
        <v>220</v>
      </c>
      <c r="E20" s="52" t="n">
        <v>1980</v>
      </c>
      <c r="F20" s="73" t="n">
        <v>0</v>
      </c>
      <c r="G20" s="44" t="n">
        <v>0</v>
      </c>
      <c r="H20" s="55" t="n">
        <v>2170.635</v>
      </c>
      <c r="I20" s="44" t="n">
        <f aca="false">H20/E20-1</f>
        <v>0.0962803030303032</v>
      </c>
      <c r="J20" s="55" t="n">
        <v>5818.99</v>
      </c>
      <c r="K20" s="44" t="n">
        <f aca="false">J20/E20-1</f>
        <v>1.93888383838384</v>
      </c>
      <c r="L20" s="45" t="n">
        <v>2509.22</v>
      </c>
      <c r="M20" s="44" t="n">
        <f aca="false">L20/E20-1</f>
        <v>0.267282828282828</v>
      </c>
      <c r="N20" s="45" t="n">
        <v>194.9</v>
      </c>
      <c r="O20" s="44" t="n">
        <f aca="false">N20/E20-1</f>
        <v>-0.901565656565657</v>
      </c>
      <c r="P20" s="45" t="n">
        <v>2382.92</v>
      </c>
      <c r="Q20" s="44" t="n">
        <f aca="false">P20/E20-1</f>
        <v>0.20349494949495</v>
      </c>
      <c r="R20" s="46" t="n">
        <v>0</v>
      </c>
      <c r="S20" s="44" t="n">
        <f aca="false">R20/E20-1</f>
        <v>-1</v>
      </c>
      <c r="T20" s="46" t="n">
        <v>2361.87</v>
      </c>
      <c r="U20" s="44" t="n">
        <f aca="false">T20/E20-1</f>
        <v>0.192863636363636</v>
      </c>
      <c r="V20" s="43" t="n">
        <v>2609.48</v>
      </c>
      <c r="W20" s="47" t="n">
        <f aca="false">V20/E20</f>
        <v>1.31791919191919</v>
      </c>
      <c r="X20" s="43" t="n">
        <v>4737.82</v>
      </c>
      <c r="Y20" s="47" t="n">
        <f aca="false">X20/E20</f>
        <v>2.39283838383838</v>
      </c>
      <c r="Z20" s="43" t="n">
        <v>2690</v>
      </c>
      <c r="AA20" s="47" t="n">
        <f aca="false">Z20/E20</f>
        <v>1.35858585858586</v>
      </c>
      <c r="AB20" s="43" t="n">
        <v>6945.73</v>
      </c>
      <c r="AC20" s="47" t="n">
        <f aca="false">AB20/E20</f>
        <v>3.50794444444444</v>
      </c>
      <c r="AD20" s="43" t="n">
        <v>4229.79</v>
      </c>
      <c r="AE20" s="47" t="n">
        <f aca="false">AD20/E20</f>
        <v>2.13625757575758</v>
      </c>
      <c r="AF20" s="43" t="n">
        <v>3309.6</v>
      </c>
      <c r="AG20" s="47" t="n">
        <f aca="false">AF20/E20</f>
        <v>1.67151515151515</v>
      </c>
      <c r="AH20" s="43" t="n">
        <v>4114.36</v>
      </c>
      <c r="AI20" s="47" t="n">
        <f aca="false">AH20/E20</f>
        <v>2.0779595959596</v>
      </c>
      <c r="AJ20" s="48" t="n">
        <f aca="false">E20*12</f>
        <v>23760</v>
      </c>
      <c r="AK20" s="48" t="n">
        <f aca="false">E20*8</f>
        <v>15840</v>
      </c>
      <c r="AL20" s="43" t="n">
        <v>5205.01</v>
      </c>
      <c r="AM20" s="47" t="n">
        <f aca="false">AL20/E20</f>
        <v>2.62879292929293</v>
      </c>
      <c r="AN20" s="43" t="n">
        <v>2596.15</v>
      </c>
      <c r="AO20" s="44" t="n">
        <f aca="false">AN20/E20</f>
        <v>1.31118686868687</v>
      </c>
      <c r="AP20" s="43" t="n">
        <v>6380.01</v>
      </c>
      <c r="AQ20" s="49" t="n">
        <f aca="false">AP20/E20</f>
        <v>3.22222727272727</v>
      </c>
      <c r="AR20" s="43" t="n">
        <v>7084.59</v>
      </c>
      <c r="AS20" s="49" t="n">
        <f aca="false">AR20/E20</f>
        <v>3.57807575757576</v>
      </c>
      <c r="AT20" s="43" t="n">
        <v>4119.93</v>
      </c>
      <c r="AU20" s="49" t="n">
        <f aca="false">AT20/E20</f>
        <v>2.08077272727273</v>
      </c>
      <c r="AV20" s="43" t="n">
        <v>4740.6</v>
      </c>
      <c r="AW20" s="49" t="n">
        <f aca="false">AV20/E20</f>
        <v>2.39424242424242</v>
      </c>
      <c r="AX20" s="43" t="n">
        <v>11766.51</v>
      </c>
      <c r="AY20" s="49" t="n">
        <f aca="false">AX20/E20</f>
        <v>5.94268181818182</v>
      </c>
      <c r="AZ20" s="43" t="n">
        <v>6583.64</v>
      </c>
      <c r="BA20" s="49" t="n">
        <f aca="false">AZ20/E20</f>
        <v>3.32507070707071</v>
      </c>
    </row>
    <row r="21" customFormat="false" ht="15" hidden="false" customHeight="false" outlineLevel="0" collapsed="false">
      <c r="B21" s="40"/>
      <c r="C21" s="50" t="s">
        <v>221</v>
      </c>
      <c r="D21" s="51" t="s">
        <v>222</v>
      </c>
      <c r="E21" s="52" t="n">
        <v>1980</v>
      </c>
      <c r="F21" s="73" t="n">
        <v>4833.21</v>
      </c>
      <c r="G21" s="44" t="n">
        <f aca="false">F21/E21-1</f>
        <v>1.44101515151515</v>
      </c>
      <c r="H21" s="55" t="n">
        <v>3923.46</v>
      </c>
      <c r="I21" s="44" t="n">
        <f aca="false">H21/E21-1</f>
        <v>0.981545454545455</v>
      </c>
      <c r="J21" s="55" t="n">
        <v>1584</v>
      </c>
      <c r="K21" s="44" t="n">
        <f aca="false">J21/E21-1</f>
        <v>-0.2</v>
      </c>
      <c r="L21" s="45" t="n">
        <v>6045.37</v>
      </c>
      <c r="M21" s="44" t="n">
        <f aca="false">L21/E21-1</f>
        <v>2.05321717171717</v>
      </c>
      <c r="N21" s="45" t="n">
        <v>2131.82</v>
      </c>
      <c r="O21" s="44" t="n">
        <f aca="false">N21/E21-1</f>
        <v>0.0766767676767677</v>
      </c>
      <c r="P21" s="45" t="n">
        <v>1277.04</v>
      </c>
      <c r="Q21" s="44" t="n">
        <f aca="false">P21/E21-1</f>
        <v>-0.355030303030303</v>
      </c>
      <c r="R21" s="46" t="n">
        <v>4356.57</v>
      </c>
      <c r="S21" s="44" t="n">
        <f aca="false">R21/E21-1</f>
        <v>1.20028787878788</v>
      </c>
      <c r="T21" s="46" t="n">
        <v>3258.01</v>
      </c>
      <c r="U21" s="44" t="n">
        <f aca="false">T21/E21-1</f>
        <v>0.645459595959596</v>
      </c>
      <c r="V21" s="43" t="n">
        <v>1626.11</v>
      </c>
      <c r="W21" s="47" t="n">
        <f aca="false">V21/E21</f>
        <v>0.821267676767677</v>
      </c>
      <c r="X21" s="43" t="n">
        <v>1570</v>
      </c>
      <c r="Y21" s="47" t="n">
        <f aca="false">X21/E21</f>
        <v>0.792929292929293</v>
      </c>
      <c r="Z21" s="43" t="n">
        <v>336.8</v>
      </c>
      <c r="AA21" s="47" t="n">
        <f aca="false">Z21/E21</f>
        <v>0.17010101010101</v>
      </c>
      <c r="AB21" s="43" t="n">
        <v>5434.04</v>
      </c>
      <c r="AC21" s="47" t="n">
        <f aca="false">AB21/E21</f>
        <v>2.74446464646465</v>
      </c>
      <c r="AD21" s="43" t="n">
        <v>5124.82</v>
      </c>
      <c r="AE21" s="47" t="n">
        <f aca="false">AD21/E21</f>
        <v>2.58829292929293</v>
      </c>
      <c r="AF21" s="43" t="n">
        <v>5146.48</v>
      </c>
      <c r="AG21" s="47" t="n">
        <f aca="false">AF21/E21</f>
        <v>2.59923232323232</v>
      </c>
      <c r="AH21" s="43" t="n">
        <v>2375.6</v>
      </c>
      <c r="AI21" s="47" t="n">
        <f aca="false">AH21/E21</f>
        <v>1.19979797979798</v>
      </c>
      <c r="AJ21" s="48" t="n">
        <f aca="false">E21*12</f>
        <v>23760</v>
      </c>
      <c r="AK21" s="48" t="n">
        <f aca="false">E21*8</f>
        <v>15840</v>
      </c>
      <c r="AL21" s="43" t="n">
        <v>1989.49</v>
      </c>
      <c r="AM21" s="47" t="n">
        <f aca="false">AL21/E21</f>
        <v>1.00479292929293</v>
      </c>
      <c r="AN21" s="43" t="n">
        <v>664.38</v>
      </c>
      <c r="AO21" s="44" t="n">
        <f aca="false">AN21/E21</f>
        <v>0.335545454545455</v>
      </c>
      <c r="AP21" s="43" t="n">
        <v>2942.1</v>
      </c>
      <c r="AQ21" s="49" t="n">
        <f aca="false">AP21/E21</f>
        <v>1.48590909090909</v>
      </c>
      <c r="AR21" s="43" t="n">
        <v>3276.5</v>
      </c>
      <c r="AS21" s="49" t="n">
        <f aca="false">AR21/E21</f>
        <v>1.65479797979798</v>
      </c>
      <c r="AT21" s="43" t="n">
        <v>2417.44</v>
      </c>
      <c r="AU21" s="49" t="n">
        <f aca="false">AT21/E21</f>
        <v>1.22092929292929</v>
      </c>
      <c r="AV21" s="43" t="n">
        <v>4457.34</v>
      </c>
      <c r="AW21" s="49" t="n">
        <f aca="false">AV21/E21</f>
        <v>2.25118181818182</v>
      </c>
      <c r="AX21" s="43" t="n">
        <v>4609.37</v>
      </c>
      <c r="AY21" s="49" t="n">
        <f aca="false">AX21/E21</f>
        <v>2.32796464646465</v>
      </c>
      <c r="AZ21" s="43" t="n">
        <v>2656.52</v>
      </c>
      <c r="BA21" s="49" t="n">
        <f aca="false">AZ21/E21</f>
        <v>1.34167676767677</v>
      </c>
    </row>
    <row r="22" customFormat="false" ht="15" hidden="false" customHeight="false" outlineLevel="0" collapsed="false">
      <c r="B22" s="40"/>
      <c r="C22" s="50" t="s">
        <v>223</v>
      </c>
      <c r="D22" s="51" t="s">
        <v>224</v>
      </c>
      <c r="E22" s="52" t="n">
        <v>1430</v>
      </c>
      <c r="F22" s="73" t="n">
        <v>0</v>
      </c>
      <c r="G22" s="44" t="n">
        <v>0</v>
      </c>
      <c r="H22" s="55" t="n">
        <v>0</v>
      </c>
      <c r="I22" s="44" t="n">
        <f aca="false">H22/E22-1</f>
        <v>-1</v>
      </c>
      <c r="J22" s="55" t="n">
        <v>14974.38</v>
      </c>
      <c r="K22" s="44" t="n">
        <f aca="false">J22/E22-1</f>
        <v>9.47159440559441</v>
      </c>
      <c r="L22" s="45" t="n">
        <v>0</v>
      </c>
      <c r="M22" s="44" t="n">
        <f aca="false">L22/E22-1</f>
        <v>-1</v>
      </c>
      <c r="N22" s="45"/>
      <c r="O22" s="44" t="n">
        <f aca="false">N22/E22-1</f>
        <v>-1</v>
      </c>
      <c r="P22" s="45" t="n">
        <v>1215</v>
      </c>
      <c r="Q22" s="44" t="n">
        <f aca="false">P22/E22-1</f>
        <v>-0.15034965034965</v>
      </c>
      <c r="R22" s="46" t="n">
        <v>0</v>
      </c>
      <c r="S22" s="44" t="n">
        <f aca="false">R22/E22-1</f>
        <v>-1</v>
      </c>
      <c r="T22" s="46" t="n">
        <v>0</v>
      </c>
      <c r="U22" s="44" t="n">
        <f aca="false">T22/E22-1</f>
        <v>-1</v>
      </c>
      <c r="V22" s="43" t="n">
        <v>1248.5</v>
      </c>
      <c r="W22" s="47" t="n">
        <f aca="false">V22/E22</f>
        <v>0.873076923076923</v>
      </c>
      <c r="X22" s="43" t="n">
        <v>811</v>
      </c>
      <c r="Y22" s="47" t="n">
        <f aca="false">X22/E22</f>
        <v>0.567132867132867</v>
      </c>
      <c r="Z22" s="43" t="n">
        <v>1366</v>
      </c>
      <c r="AA22" s="47" t="n">
        <f aca="false">Z22/E22</f>
        <v>0.955244755244755</v>
      </c>
      <c r="AB22" s="43" t="n">
        <v>290</v>
      </c>
      <c r="AC22" s="47" t="n">
        <f aca="false">AB22/E22</f>
        <v>0.202797202797203</v>
      </c>
      <c r="AD22" s="43" t="n">
        <v>0</v>
      </c>
      <c r="AE22" s="47" t="n">
        <f aca="false">AD22/E22</f>
        <v>0</v>
      </c>
      <c r="AF22" s="43" t="n">
        <v>974.5</v>
      </c>
      <c r="AG22" s="47" t="n">
        <f aca="false">AF22/E22</f>
        <v>0.681468531468532</v>
      </c>
      <c r="AH22" s="43" t="n">
        <v>640</v>
      </c>
      <c r="AI22" s="47" t="n">
        <f aca="false">AH22/E22</f>
        <v>0.447552447552448</v>
      </c>
      <c r="AJ22" s="48" t="n">
        <f aca="false">E22*12</f>
        <v>17160</v>
      </c>
      <c r="AK22" s="48" t="n">
        <f aca="false">E22*8</f>
        <v>11440</v>
      </c>
      <c r="AL22" s="43" t="n">
        <v>0</v>
      </c>
      <c r="AM22" s="47" t="n">
        <f aca="false">AL22/E22</f>
        <v>0</v>
      </c>
      <c r="AN22" s="43" t="n">
        <v>1072.5</v>
      </c>
      <c r="AO22" s="44" t="n">
        <f aca="false">AN22/E22</f>
        <v>0.75</v>
      </c>
      <c r="AP22" s="43" t="n">
        <v>0</v>
      </c>
      <c r="AQ22" s="49" t="n">
        <f aca="false">AP22/E22</f>
        <v>0</v>
      </c>
      <c r="AR22" s="43" t="n">
        <v>1088</v>
      </c>
      <c r="AS22" s="49" t="n">
        <f aca="false">AR22/E22</f>
        <v>0.760839160839161</v>
      </c>
      <c r="AT22" s="43" t="n">
        <v>0</v>
      </c>
      <c r="AU22" s="49" t="n">
        <f aca="false">AT22/E22</f>
        <v>0</v>
      </c>
      <c r="AV22" s="43" t="n">
        <v>0</v>
      </c>
      <c r="AW22" s="49" t="n">
        <f aca="false">AV22/E22</f>
        <v>0</v>
      </c>
      <c r="AX22" s="43" t="n">
        <v>0</v>
      </c>
      <c r="AY22" s="49" t="n">
        <f aca="false">AX22/E22</f>
        <v>0</v>
      </c>
      <c r="AZ22" s="43" t="n">
        <v>4049</v>
      </c>
      <c r="BA22" s="49" t="n">
        <f aca="false">AZ22/E22</f>
        <v>2.83146853146853</v>
      </c>
    </row>
    <row r="23" customFormat="false" ht="15" hidden="false" customHeight="false" outlineLevel="0" collapsed="false">
      <c r="B23" s="40"/>
      <c r="C23" s="63" t="s">
        <v>225</v>
      </c>
      <c r="D23" s="53" t="s">
        <v>226</v>
      </c>
      <c r="E23" s="54" t="n">
        <v>24442</v>
      </c>
      <c r="F23" s="54" t="n">
        <v>0</v>
      </c>
      <c r="G23" s="44" t="n">
        <v>0</v>
      </c>
      <c r="H23" s="64" t="n">
        <v>8510.78</v>
      </c>
      <c r="I23" s="44" t="n">
        <f aca="false">H23/E23-1</f>
        <v>-0.651796906963424</v>
      </c>
      <c r="J23" s="64" t="n">
        <v>0</v>
      </c>
      <c r="K23" s="44" t="n">
        <f aca="false">J23/E23-1</f>
        <v>-1</v>
      </c>
      <c r="L23" s="45" t="n">
        <v>0</v>
      </c>
      <c r="M23" s="44" t="n">
        <f aca="false">L23/E23-1</f>
        <v>-1</v>
      </c>
      <c r="N23" s="45" t="n">
        <v>6938.26</v>
      </c>
      <c r="O23" s="44" t="n">
        <f aca="false">N23/E23-1</f>
        <v>-0.716133704279519</v>
      </c>
      <c r="P23" s="45" t="n">
        <v>9838.48</v>
      </c>
      <c r="Q23" s="44" t="n">
        <f aca="false">P23/E23-1</f>
        <v>-0.597476474920219</v>
      </c>
      <c r="R23" s="46" t="n">
        <v>8391.81</v>
      </c>
      <c r="S23" s="44" t="n">
        <f aca="false">R23/E23-1</f>
        <v>-0.656664348253007</v>
      </c>
      <c r="T23" s="46" t="n">
        <v>5862.25</v>
      </c>
      <c r="U23" s="44" t="n">
        <f aca="false">T23/E23-1</f>
        <v>-0.760156697487931</v>
      </c>
      <c r="V23" s="43" t="n">
        <v>5184.39</v>
      </c>
      <c r="W23" s="47" t="n">
        <f aca="false">V23/E23</f>
        <v>0.212109892807463</v>
      </c>
      <c r="X23" s="43" t="n">
        <v>6409.7</v>
      </c>
      <c r="Y23" s="47" t="n">
        <f aca="false">X23/E23</f>
        <v>0.262241224122412</v>
      </c>
      <c r="Z23" s="43" t="n">
        <v>254</v>
      </c>
      <c r="AA23" s="47" t="n">
        <f aca="false">Z23/E23</f>
        <v>0.0103919482857377</v>
      </c>
      <c r="AB23" s="43" t="n">
        <v>0</v>
      </c>
      <c r="AC23" s="47" t="n">
        <f aca="false">AB23/E23</f>
        <v>0</v>
      </c>
      <c r="AD23" s="43" t="n">
        <v>140</v>
      </c>
      <c r="AE23" s="47" t="n">
        <f aca="false">AD23/E23</f>
        <v>0.00572784551182391</v>
      </c>
      <c r="AF23" s="43" t="n">
        <v>140</v>
      </c>
      <c r="AG23" s="47" t="n">
        <f aca="false">AF23/E23</f>
        <v>0.00572784551182391</v>
      </c>
      <c r="AH23" s="43" t="n">
        <v>140</v>
      </c>
      <c r="AI23" s="47" t="n">
        <f aca="false">AH23/E23</f>
        <v>0.00572784551182391</v>
      </c>
      <c r="AJ23" s="65" t="n">
        <f aca="false">E23*12</f>
        <v>293304</v>
      </c>
      <c r="AK23" s="48" t="n">
        <f aca="false">E23*8</f>
        <v>195536</v>
      </c>
      <c r="AL23" s="43" t="n">
        <v>156</v>
      </c>
      <c r="AM23" s="47" t="n">
        <f aca="false">AL23/E23</f>
        <v>0.00638245642746093</v>
      </c>
      <c r="AN23" s="43" t="n">
        <v>156</v>
      </c>
      <c r="AO23" s="44" t="n">
        <f aca="false">AN23/E23</f>
        <v>0.00638245642746093</v>
      </c>
      <c r="AP23" s="43" t="n">
        <v>35661.7</v>
      </c>
      <c r="AQ23" s="49" t="n">
        <f aca="false">AP23/E23</f>
        <v>1.45903363063579</v>
      </c>
      <c r="AR23" s="43" t="n">
        <v>156</v>
      </c>
      <c r="AS23" s="49" t="n">
        <f aca="false">AR23/E23</f>
        <v>0.00638245642746093</v>
      </c>
      <c r="AT23" s="43" t="n">
        <v>9294.53</v>
      </c>
      <c r="AU23" s="49" t="n">
        <f aca="false">AT23/E23</f>
        <v>0.380268799607234</v>
      </c>
      <c r="AV23" s="43" t="n">
        <v>8173.42</v>
      </c>
      <c r="AW23" s="49" t="n">
        <f aca="false">AV23/E23</f>
        <v>0.33440062188037</v>
      </c>
      <c r="AX23" s="43" t="n">
        <v>317.52</v>
      </c>
      <c r="AY23" s="49" t="n">
        <f aca="false">AX23/E23</f>
        <v>0.0129907536208166</v>
      </c>
      <c r="AZ23" s="43" t="n">
        <v>11163.48</v>
      </c>
      <c r="BA23" s="49" t="n">
        <f aca="false">AZ23/E23</f>
        <v>0.456733491530971</v>
      </c>
    </row>
    <row r="24" s="30" customFormat="true" ht="19.5" hidden="false" customHeight="true" outlineLevel="0" collapsed="false">
      <c r="B24" s="40"/>
      <c r="C24" s="66" t="s">
        <v>205</v>
      </c>
      <c r="D24" s="66"/>
      <c r="E24" s="67" t="n">
        <f aca="false">SUM(E15:E23)</f>
        <v>80322</v>
      </c>
      <c r="F24" s="67" t="n">
        <f aca="false">SUM(F15:F23)</f>
        <v>37762.82</v>
      </c>
      <c r="G24" s="67" t="n">
        <f aca="false">SUM(G15:G23)</f>
        <v>1.15679095465938</v>
      </c>
      <c r="H24" s="67" t="n">
        <f aca="false">SUM(H15:H23)</f>
        <v>73874.225</v>
      </c>
      <c r="I24" s="67" t="n">
        <f aca="false">SUM(I15:I23)</f>
        <v>1.27752422686612</v>
      </c>
      <c r="J24" s="67" t="n">
        <f aca="false">SUM(J15:J23)</f>
        <v>133481.12</v>
      </c>
      <c r="K24" s="67" t="n">
        <f aca="false">SUM(K15:K23)</f>
        <v>16.2649055567852</v>
      </c>
      <c r="L24" s="67" t="n">
        <f aca="false">SUM(L15:L23)</f>
        <v>96676.25</v>
      </c>
      <c r="M24" s="67" t="n">
        <f aca="false">SUM(M15:M23)</f>
        <v>2.8594328965944</v>
      </c>
      <c r="N24" s="67" t="n">
        <f aca="false">SUM(N15:N23)</f>
        <v>41348.39</v>
      </c>
      <c r="O24" s="67" t="n">
        <f aca="false">SUM(O15:O23)</f>
        <v>-0.599070980793196</v>
      </c>
      <c r="P24" s="67" t="n">
        <f aca="false">SUM(P15:P23)</f>
        <v>139165.37</v>
      </c>
      <c r="Q24" s="67" t="n">
        <f aca="false">SUM(Q15:Q23)</f>
        <v>14.0178678241042</v>
      </c>
      <c r="R24" s="67" t="n">
        <f aca="false">SUM(R15:R23)</f>
        <v>155463.44</v>
      </c>
      <c r="S24" s="67" t="n">
        <f aca="false">SUM(S15:S23)</f>
        <v>14.1001980922811</v>
      </c>
      <c r="T24" s="67" t="n">
        <f aca="false">SUM(T15:T23)</f>
        <v>66945.95</v>
      </c>
      <c r="U24" s="67" t="n">
        <f aca="false">SUM(U15:U23)</f>
        <v>-0.411349554781586</v>
      </c>
      <c r="V24" s="67" t="n">
        <f aca="false">SUM(V15:V23)</f>
        <v>46281.51</v>
      </c>
      <c r="W24" s="68" t="n">
        <f aca="false">V24/E24</f>
        <v>0.576199671322925</v>
      </c>
      <c r="X24" s="67" t="n">
        <f aca="false">SUM(X15:X23)</f>
        <v>62323.2</v>
      </c>
      <c r="Y24" s="68" t="n">
        <f aca="false">X24/E24</f>
        <v>0.775916934339284</v>
      </c>
      <c r="Z24" s="69" t="n">
        <f aca="false">SUM(Z15:Z23)</f>
        <v>43138.47</v>
      </c>
      <c r="AA24" s="68" t="n">
        <f aca="false">Z24/E24</f>
        <v>0.537069171584373</v>
      </c>
      <c r="AB24" s="69" t="n">
        <f aca="false">SUM(AB15:AB23)</f>
        <v>94954.42</v>
      </c>
      <c r="AC24" s="68" t="n">
        <f aca="false">AB24/E24</f>
        <v>1.18217200766913</v>
      </c>
      <c r="AD24" s="69" t="n">
        <f aca="false">SUM(AD15:AD23)</f>
        <v>94525.11</v>
      </c>
      <c r="AE24" s="68" t="n">
        <f aca="false">AD24/E24</f>
        <v>1.1768271457384</v>
      </c>
      <c r="AF24" s="69" t="n">
        <f aca="false">SUM(AF15:AF23)</f>
        <v>87673.23</v>
      </c>
      <c r="AG24" s="68" t="n">
        <f aca="false">AF24/E24</f>
        <v>1.09152199895421</v>
      </c>
      <c r="AH24" s="69" t="n">
        <f aca="false">SUM(AH15:AH23)</f>
        <v>86120.28</v>
      </c>
      <c r="AI24" s="68" t="n">
        <f aca="false">AH24/E24</f>
        <v>1.0721879435273</v>
      </c>
      <c r="AJ24" s="70" t="n">
        <f aca="false">SUM(AJ15:AJ23)</f>
        <v>963864</v>
      </c>
      <c r="AK24" s="70" t="n">
        <f aca="false">SUM(AK15:AK23)</f>
        <v>642576</v>
      </c>
      <c r="AL24" s="69" t="n">
        <f aca="false">SUM(AL15:AL23)</f>
        <v>72551.3</v>
      </c>
      <c r="AM24" s="68" t="n">
        <f aca="false">AL24/E24</f>
        <v>0.90325564602475</v>
      </c>
      <c r="AN24" s="69" t="n">
        <f aca="false">SUM(AN15:AN23)</f>
        <v>12334.4</v>
      </c>
      <c r="AO24" s="71" t="n">
        <f aca="false">AN24/E24</f>
        <v>0.153561913298972</v>
      </c>
      <c r="AP24" s="69" t="n">
        <f aca="false">SUM(AP15:AP23)</f>
        <v>142136.78</v>
      </c>
      <c r="AQ24" s="68" t="n">
        <f aca="false">AP24/E24</f>
        <v>1.76958716167426</v>
      </c>
      <c r="AR24" s="69" t="n">
        <f aca="false">SUM(AR15:AR23)</f>
        <v>85959.1</v>
      </c>
      <c r="AS24" s="68" t="n">
        <f aca="false">AR24/E24</f>
        <v>1.07018127038669</v>
      </c>
      <c r="AT24" s="69" t="n">
        <f aca="false">SUM(AT15:AT23)</f>
        <v>60074.6</v>
      </c>
      <c r="AU24" s="68" t="n">
        <f aca="false">AT24/E24</f>
        <v>0.74792211349319</v>
      </c>
      <c r="AV24" s="69" t="n">
        <f aca="false">SUM(AV15:AV23)</f>
        <v>90445.35</v>
      </c>
      <c r="AW24" s="68" t="n">
        <f aca="false">AV24/E24</f>
        <v>1.12603458579219</v>
      </c>
      <c r="AX24" s="69" t="n">
        <f aca="false">SUM(AX15:AX23)</f>
        <v>85598.39</v>
      </c>
      <c r="AY24" s="68" t="n">
        <f aca="false">AX24/E24</f>
        <v>1.06569047085481</v>
      </c>
      <c r="AZ24" s="69" t="n">
        <f aca="false">SUM(AZ15:AZ23)</f>
        <v>89576.1</v>
      </c>
      <c r="BA24" s="68" t="n">
        <f aca="false">AZ24/E24</f>
        <v>1.11521251960858</v>
      </c>
    </row>
    <row r="25" customFormat="false" ht="15" hidden="false" customHeight="true" outlineLevel="0" collapsed="false">
      <c r="B25" s="40" t="s">
        <v>227</v>
      </c>
      <c r="C25" s="74" t="s">
        <v>228</v>
      </c>
      <c r="D25" s="51" t="s">
        <v>229</v>
      </c>
      <c r="E25" s="52" t="n">
        <v>11330</v>
      </c>
      <c r="F25" s="73" t="n">
        <v>8770.35</v>
      </c>
      <c r="G25" s="44" t="n">
        <f aca="false">F25/E25-1</f>
        <v>-0.225917917034422</v>
      </c>
      <c r="H25" s="55" t="n">
        <v>6936.96</v>
      </c>
      <c r="I25" s="75" t="n">
        <f aca="false">H25/E25-1</f>
        <v>-0.387735216240071</v>
      </c>
      <c r="J25" s="55" t="n">
        <v>8952.1</v>
      </c>
      <c r="K25" s="44" t="n">
        <f aca="false">J25/$E$7-1</f>
        <v>-0.948989906587385</v>
      </c>
      <c r="L25" s="45" t="n">
        <v>10740.94</v>
      </c>
      <c r="M25" s="44" t="n">
        <f aca="false">L25/E25-1</f>
        <v>-0.051991173874669</v>
      </c>
      <c r="N25" s="45" t="n">
        <v>9865.15</v>
      </c>
      <c r="O25" s="44" t="n">
        <f aca="false">N25/E25-1</f>
        <v>-0.129289496910856</v>
      </c>
      <c r="P25" s="45" t="n">
        <v>9569.44</v>
      </c>
      <c r="Q25" s="44" t="n">
        <f aca="false">P25/E25-1</f>
        <v>-0.155389232127096</v>
      </c>
      <c r="R25" s="46" t="n">
        <v>11947.75</v>
      </c>
      <c r="S25" s="44" t="n">
        <f aca="false">R25/E25-1</f>
        <v>0.0545233892321271</v>
      </c>
      <c r="T25" s="46" t="n">
        <v>10587.72</v>
      </c>
      <c r="U25" s="44" t="n">
        <f aca="false">T25/E25-1</f>
        <v>-0.0655145631067962</v>
      </c>
      <c r="V25" s="43" t="n">
        <v>16093.61</v>
      </c>
      <c r="W25" s="47" t="n">
        <f aca="false">V25/E25</f>
        <v>1.42044218887908</v>
      </c>
      <c r="X25" s="43" t="n">
        <v>13163.37</v>
      </c>
      <c r="Y25" s="47" t="n">
        <f aca="false">X25/E25</f>
        <v>1.16181553398058</v>
      </c>
      <c r="Z25" s="43" t="n">
        <v>12339.2</v>
      </c>
      <c r="AA25" s="47" t="n">
        <f aca="false">Z25/E25</f>
        <v>1.08907325684025</v>
      </c>
      <c r="AB25" s="43" t="n">
        <v>9788.95</v>
      </c>
      <c r="AC25" s="47" t="n">
        <f aca="false">AB25/E25</f>
        <v>0.863984995586937</v>
      </c>
      <c r="AD25" s="43" t="n">
        <v>10180</v>
      </c>
      <c r="AE25" s="47" t="n">
        <f aca="false">AD25/E25</f>
        <v>0.898499558693733</v>
      </c>
      <c r="AF25" s="43" t="n">
        <v>10777.04</v>
      </c>
      <c r="AG25" s="47" t="n">
        <f aca="false">AF25/E25</f>
        <v>0.951195057369815</v>
      </c>
      <c r="AH25" s="43" t="n">
        <v>10085.25</v>
      </c>
      <c r="AI25" s="47" t="n">
        <f aca="false">AH25/E25</f>
        <v>0.89013680494263</v>
      </c>
      <c r="AJ25" s="48" t="n">
        <f aca="false">E25*12</f>
        <v>135960</v>
      </c>
      <c r="AK25" s="48" t="n">
        <f aca="false">E25*8</f>
        <v>90640</v>
      </c>
      <c r="AL25" s="43" t="n">
        <v>10250.5</v>
      </c>
      <c r="AM25" s="47" t="n">
        <f aca="false">AL25/E25</f>
        <v>0.904721977052074</v>
      </c>
      <c r="AN25" s="43" t="n">
        <v>0</v>
      </c>
      <c r="AO25" s="44" t="n">
        <f aca="false">AN25/E25</f>
        <v>0</v>
      </c>
      <c r="AP25" s="43" t="n">
        <v>17288.73</v>
      </c>
      <c r="AQ25" s="47" t="n">
        <f aca="false">AP25/E25</f>
        <v>1.52592497793469</v>
      </c>
      <c r="AR25" s="43" t="n">
        <v>8725.23</v>
      </c>
      <c r="AS25" s="47" t="n">
        <f aca="false">AR25/E25</f>
        <v>0.77009973521624</v>
      </c>
      <c r="AT25" s="43" t="n">
        <v>10854.84</v>
      </c>
      <c r="AU25" s="47" t="n">
        <f aca="false">AT25/E25</f>
        <v>0.958061782877317</v>
      </c>
      <c r="AV25" s="43" t="n">
        <v>11394.83</v>
      </c>
      <c r="AW25" s="47" t="n">
        <f aca="false">AV25/E25</f>
        <v>1.00572197705207</v>
      </c>
      <c r="AX25" s="43" t="n">
        <v>11010.38</v>
      </c>
      <c r="AY25" s="47" t="n">
        <f aca="false">AX25/E25</f>
        <v>0.971789938217123</v>
      </c>
      <c r="AZ25" s="43" t="n">
        <v>12837.27</v>
      </c>
      <c r="BA25" s="49" t="n">
        <f aca="false">AZ25/E25</f>
        <v>1.13303353927626</v>
      </c>
    </row>
    <row r="26" customFormat="false" ht="15" hidden="false" customHeight="false" outlineLevel="0" collapsed="false">
      <c r="B26" s="40"/>
      <c r="C26" s="74" t="s">
        <v>230</v>
      </c>
      <c r="D26" s="51" t="s">
        <v>231</v>
      </c>
      <c r="E26" s="52" t="n">
        <v>1100</v>
      </c>
      <c r="F26" s="73" t="n">
        <v>1839.9</v>
      </c>
      <c r="G26" s="44" t="n">
        <f aca="false">F26/E26-1</f>
        <v>0.672636363636364</v>
      </c>
      <c r="H26" s="55" t="n">
        <v>1090</v>
      </c>
      <c r="I26" s="75" t="n">
        <f aca="false">H26/E26-1</f>
        <v>-0.00909090909090904</v>
      </c>
      <c r="J26" s="55" t="n">
        <v>4573.46</v>
      </c>
      <c r="K26" s="44" t="n">
        <f aca="false">J26/E26-1</f>
        <v>3.15769090909091</v>
      </c>
      <c r="L26" s="45" t="n">
        <v>2954.71</v>
      </c>
      <c r="M26" s="44" t="n">
        <f aca="false">L26/E26-1</f>
        <v>1.6861</v>
      </c>
      <c r="N26" s="45" t="n">
        <v>1839.9</v>
      </c>
      <c r="O26" s="44" t="n">
        <f aca="false">N26/E26-1</f>
        <v>0.672636363636364</v>
      </c>
      <c r="P26" s="45" t="n">
        <v>2597.42</v>
      </c>
      <c r="Q26" s="44" t="n">
        <f aca="false">P26/E26-1</f>
        <v>1.36129090909091</v>
      </c>
      <c r="R26" s="46" t="n">
        <v>1768.6</v>
      </c>
      <c r="S26" s="44" t="n">
        <f aca="false">R26/E26-1</f>
        <v>0.607818181818182</v>
      </c>
      <c r="T26" s="46" t="n">
        <v>1768.6</v>
      </c>
      <c r="U26" s="44" t="n">
        <f aca="false">T26/E26-1</f>
        <v>0.607818181818182</v>
      </c>
      <c r="V26" s="43" t="n">
        <v>1768.6</v>
      </c>
      <c r="W26" s="47" t="n">
        <f aca="false">V26/E26</f>
        <v>1.60781818181818</v>
      </c>
      <c r="X26" s="43" t="n">
        <v>1785.99</v>
      </c>
      <c r="Y26" s="47" t="n">
        <f aca="false">X26/E26</f>
        <v>1.62362727272727</v>
      </c>
      <c r="Z26" s="43" t="n">
        <v>4817.25</v>
      </c>
      <c r="AA26" s="47" t="n">
        <f aca="false">Z26/E26</f>
        <v>4.37931818181818</v>
      </c>
      <c r="AB26" s="43" t="n">
        <v>1018.7</v>
      </c>
      <c r="AC26" s="47" t="n">
        <f aca="false">AB26/E26</f>
        <v>0.926090909090909</v>
      </c>
      <c r="AD26" s="43" t="n">
        <v>766.09</v>
      </c>
      <c r="AE26" s="47" t="n">
        <f aca="false">AD26/E26</f>
        <v>0.696445454545455</v>
      </c>
      <c r="AF26" s="43" t="n">
        <v>4521.17</v>
      </c>
      <c r="AG26" s="47" t="n">
        <f aca="false">AF26/E26</f>
        <v>4.11015454545455</v>
      </c>
      <c r="AH26" s="43" t="n">
        <v>1918.5</v>
      </c>
      <c r="AI26" s="47" t="n">
        <f aca="false">AH26/E26</f>
        <v>1.74409090909091</v>
      </c>
      <c r="AJ26" s="48" t="n">
        <f aca="false">E26*12</f>
        <v>13200</v>
      </c>
      <c r="AK26" s="48" t="n">
        <f aca="false">E26*8</f>
        <v>8800</v>
      </c>
      <c r="AL26" s="43" t="n">
        <v>1959.15</v>
      </c>
      <c r="AM26" s="47" t="n">
        <f aca="false">AL26/E26</f>
        <v>1.78104545454545</v>
      </c>
      <c r="AN26" s="43" t="n">
        <v>1918.5</v>
      </c>
      <c r="AO26" s="44" t="n">
        <f aca="false">AN26/E26</f>
        <v>1.74409090909091</v>
      </c>
      <c r="AP26" s="43" t="n">
        <v>2010.35</v>
      </c>
      <c r="AQ26" s="47" t="n">
        <f aca="false">AP26/E26</f>
        <v>1.82759090909091</v>
      </c>
      <c r="AR26" s="43" t="n">
        <v>2038.3</v>
      </c>
      <c r="AS26" s="47" t="n">
        <f aca="false">AR26/E26</f>
        <v>1.853</v>
      </c>
      <c r="AT26" s="43" t="n">
        <v>2085.2</v>
      </c>
      <c r="AU26" s="47" t="n">
        <f aca="false">AT26/E26</f>
        <v>1.89563636363636</v>
      </c>
      <c r="AV26" s="43" t="n">
        <v>2092.75</v>
      </c>
      <c r="AW26" s="47" t="n">
        <f aca="false">AV26/E26</f>
        <v>1.9025</v>
      </c>
      <c r="AX26" s="43" t="n">
        <v>2092.75</v>
      </c>
      <c r="AY26" s="47" t="n">
        <f aca="false">AX26/E26</f>
        <v>1.9025</v>
      </c>
      <c r="AZ26" s="43" t="n">
        <v>899.8</v>
      </c>
      <c r="BA26" s="49" t="n">
        <f aca="false">AZ26/E26</f>
        <v>0.818</v>
      </c>
    </row>
    <row r="27" customFormat="false" ht="15" hidden="false" customHeight="false" outlineLevel="0" collapsed="false">
      <c r="B27" s="40"/>
      <c r="C27" s="74" t="s">
        <v>232</v>
      </c>
      <c r="D27" s="51" t="s">
        <v>233</v>
      </c>
      <c r="E27" s="52" t="n">
        <v>25960</v>
      </c>
      <c r="F27" s="73" t="n">
        <v>49175.78</v>
      </c>
      <c r="G27" s="44" t="n">
        <f aca="false">F27/E27-1</f>
        <v>0.894290446841294</v>
      </c>
      <c r="H27" s="55" t="n">
        <v>26544.62</v>
      </c>
      <c r="I27" s="75" t="n">
        <f aca="false">H27/E27-1</f>
        <v>0.0225200308166409</v>
      </c>
      <c r="J27" s="55" t="n">
        <v>48957.25</v>
      </c>
      <c r="K27" s="44" t="n">
        <f aca="false">J27/E27-1</f>
        <v>0.88587249614792</v>
      </c>
      <c r="L27" s="45" t="n">
        <v>14751.72</v>
      </c>
      <c r="M27" s="44" t="n">
        <f aca="false">L27/E27-1</f>
        <v>-0.431751926040062</v>
      </c>
      <c r="N27" s="45"/>
      <c r="O27" s="44" t="n">
        <f aca="false">N27/E27-1</f>
        <v>-1</v>
      </c>
      <c r="P27" s="45" t="n">
        <v>39245.16</v>
      </c>
      <c r="Q27" s="44" t="n">
        <f aca="false">P27/E27-1</f>
        <v>0.51175500770416</v>
      </c>
      <c r="R27" s="46" t="n">
        <v>36789.09</v>
      </c>
      <c r="S27" s="44" t="n">
        <f aca="false">R27/E27-1</f>
        <v>0.417145223420647</v>
      </c>
      <c r="T27" s="46" t="n">
        <v>23394.18</v>
      </c>
      <c r="U27" s="44" t="n">
        <f aca="false">T27/E27-1</f>
        <v>-0.0988374422187981</v>
      </c>
      <c r="V27" s="43" t="n">
        <v>23514.23</v>
      </c>
      <c r="W27" s="47" t="n">
        <f aca="false">V27/E27</f>
        <v>0.905786979969183</v>
      </c>
      <c r="X27" s="43" t="n">
        <v>25188.78</v>
      </c>
      <c r="Y27" s="47" t="n">
        <f aca="false">X27/E27</f>
        <v>0.970291987673344</v>
      </c>
      <c r="Z27" s="43" t="n">
        <v>28351.72</v>
      </c>
      <c r="AA27" s="47" t="n">
        <f aca="false">Z27/E27</f>
        <v>1.09213097072419</v>
      </c>
      <c r="AB27" s="43" t="n">
        <v>29374.64</v>
      </c>
      <c r="AC27" s="47" t="n">
        <f aca="false">AB27/E27</f>
        <v>1.13153466872111</v>
      </c>
      <c r="AD27" s="43" t="n">
        <v>55600</v>
      </c>
      <c r="AE27" s="47" t="n">
        <f aca="false">AD27/E27</f>
        <v>2.14175654853621</v>
      </c>
      <c r="AF27" s="43" t="n">
        <v>47808.63</v>
      </c>
      <c r="AG27" s="47" t="n">
        <f aca="false">AF27/E27</f>
        <v>1.84162673343606</v>
      </c>
      <c r="AH27" s="43" t="n">
        <v>37187.83</v>
      </c>
      <c r="AI27" s="47" t="n">
        <f aca="false">AH27/E27</f>
        <v>1.43250500770416</v>
      </c>
      <c r="AJ27" s="48" t="n">
        <f aca="false">E27*12</f>
        <v>311520</v>
      </c>
      <c r="AK27" s="48" t="n">
        <f aca="false">E27*8</f>
        <v>207680</v>
      </c>
      <c r="AL27" s="43" t="n">
        <v>35283.98</v>
      </c>
      <c r="AM27" s="47" t="n">
        <f aca="false">AL27/E27</f>
        <v>1.35916718027735</v>
      </c>
      <c r="AN27" s="43" t="n">
        <v>0</v>
      </c>
      <c r="AO27" s="44" t="n">
        <f aca="false">AN27/E27</f>
        <v>0</v>
      </c>
      <c r="AP27" s="43" t="n">
        <v>65233.98</v>
      </c>
      <c r="AQ27" s="47" t="n">
        <f aca="false">AP27/E27</f>
        <v>2.51286517719569</v>
      </c>
      <c r="AR27" s="43" t="n">
        <v>40193</v>
      </c>
      <c r="AS27" s="47" t="n">
        <f aca="false">AR27/E27</f>
        <v>1.54826656394453</v>
      </c>
      <c r="AT27" s="43" t="n">
        <v>32486.27</v>
      </c>
      <c r="AU27" s="47" t="n">
        <f aca="false">AT27/E27</f>
        <v>1.25139714946071</v>
      </c>
      <c r="AV27" s="43" t="n">
        <v>28876.78</v>
      </c>
      <c r="AW27" s="47" t="n">
        <f aca="false">AV27/E27</f>
        <v>1.11235670261941</v>
      </c>
      <c r="AX27" s="43" t="n">
        <v>29993.17</v>
      </c>
      <c r="AY27" s="47" t="n">
        <f aca="false">AX27/E27</f>
        <v>1.15536093990755</v>
      </c>
      <c r="AZ27" s="43" t="n">
        <v>32128.55</v>
      </c>
      <c r="BA27" s="49" t="n">
        <f aca="false">AZ27/E27</f>
        <v>1.23761748844376</v>
      </c>
    </row>
    <row r="28" customFormat="false" ht="15" hidden="false" customHeight="false" outlineLevel="0" collapsed="false">
      <c r="B28" s="40"/>
      <c r="C28" s="74" t="s">
        <v>234</v>
      </c>
      <c r="D28" s="51" t="s">
        <v>235</v>
      </c>
      <c r="E28" s="52" t="n">
        <v>0</v>
      </c>
      <c r="F28" s="73" t="n">
        <v>0</v>
      </c>
      <c r="G28" s="44" t="n">
        <v>0</v>
      </c>
      <c r="H28" s="55" t="n">
        <v>0</v>
      </c>
      <c r="I28" s="75" t="n">
        <v>0</v>
      </c>
      <c r="J28" s="55" t="n">
        <v>0</v>
      </c>
      <c r="K28" s="44" t="n">
        <v>0</v>
      </c>
      <c r="L28" s="45" t="n">
        <v>0</v>
      </c>
      <c r="M28" s="44" t="n">
        <v>0</v>
      </c>
      <c r="N28" s="45" t="n">
        <v>0</v>
      </c>
      <c r="O28" s="44" t="n">
        <v>0</v>
      </c>
      <c r="P28" s="45" t="n">
        <v>0</v>
      </c>
      <c r="Q28" s="44" t="n">
        <v>0</v>
      </c>
      <c r="R28" s="46" t="n">
        <v>0</v>
      </c>
      <c r="S28" s="44" t="n">
        <v>0</v>
      </c>
      <c r="T28" s="46" t="n">
        <v>0</v>
      </c>
      <c r="U28" s="44" t="n">
        <v>0</v>
      </c>
      <c r="V28" s="43" t="n">
        <v>0</v>
      </c>
      <c r="W28" s="47" t="n">
        <v>0</v>
      </c>
      <c r="X28" s="43" t="n">
        <v>0</v>
      </c>
      <c r="Y28" s="47" t="n">
        <v>0</v>
      </c>
      <c r="Z28" s="43" t="n">
        <v>0</v>
      </c>
      <c r="AA28" s="47" t="n">
        <v>0</v>
      </c>
      <c r="AB28" s="43" t="n">
        <v>0</v>
      </c>
      <c r="AC28" s="47" t="n">
        <v>0</v>
      </c>
      <c r="AD28" s="43" t="n">
        <v>0</v>
      </c>
      <c r="AE28" s="47" t="n">
        <v>0</v>
      </c>
      <c r="AF28" s="43" t="n">
        <v>0</v>
      </c>
      <c r="AG28" s="47" t="n">
        <v>0</v>
      </c>
      <c r="AH28" s="43" t="n">
        <v>0</v>
      </c>
      <c r="AI28" s="47" t="n">
        <v>0</v>
      </c>
      <c r="AJ28" s="48" t="n">
        <f aca="false">E28*12</f>
        <v>0</v>
      </c>
      <c r="AK28" s="48" t="n">
        <f aca="false">E28*8</f>
        <v>0</v>
      </c>
      <c r="AL28" s="43" t="n">
        <v>0</v>
      </c>
      <c r="AM28" s="47" t="n">
        <v>0</v>
      </c>
      <c r="AN28" s="43" t="n">
        <v>0</v>
      </c>
      <c r="AO28" s="44" t="n">
        <v>0</v>
      </c>
      <c r="AP28" s="43" t="n">
        <v>0</v>
      </c>
      <c r="AQ28" s="47" t="n">
        <v>0</v>
      </c>
      <c r="AR28" s="43" t="n">
        <v>0</v>
      </c>
      <c r="AS28" s="47" t="n">
        <v>0</v>
      </c>
      <c r="AT28" s="43" t="n">
        <v>0</v>
      </c>
      <c r="AU28" s="47" t="n">
        <v>0</v>
      </c>
      <c r="AV28" s="43" t="n">
        <v>0</v>
      </c>
      <c r="AW28" s="47" t="n">
        <v>0</v>
      </c>
      <c r="AX28" s="43" t="n">
        <v>0</v>
      </c>
      <c r="AY28" s="47" t="n">
        <v>0</v>
      </c>
      <c r="AZ28" s="43" t="n">
        <v>0</v>
      </c>
      <c r="BA28" s="49" t="n">
        <v>0</v>
      </c>
    </row>
    <row r="29" customFormat="false" ht="15" hidden="false" customHeight="false" outlineLevel="0" collapsed="false">
      <c r="B29" s="40"/>
      <c r="C29" s="76" t="s">
        <v>236</v>
      </c>
      <c r="D29" s="53" t="s">
        <v>237</v>
      </c>
      <c r="E29" s="54" t="n">
        <v>4180</v>
      </c>
      <c r="F29" s="54" t="n">
        <v>0</v>
      </c>
      <c r="G29" s="44" t="n">
        <v>0</v>
      </c>
      <c r="H29" s="64" t="n">
        <v>1234.34</v>
      </c>
      <c r="I29" s="75" t="n">
        <f aca="false">H29/E29-1</f>
        <v>-0.704703349282297</v>
      </c>
      <c r="J29" s="64" t="n">
        <v>548.44</v>
      </c>
      <c r="K29" s="44" t="n">
        <f aca="false">J29/E29-1</f>
        <v>-0.868794258373206</v>
      </c>
      <c r="L29" s="45" t="n">
        <v>1353.88</v>
      </c>
      <c r="M29" s="44" t="n">
        <f aca="false">L29/E29-1</f>
        <v>-0.676105263157895</v>
      </c>
      <c r="N29" s="45" t="n">
        <v>979.35</v>
      </c>
      <c r="O29" s="44" t="n">
        <f aca="false">N29/E29-1</f>
        <v>-0.765705741626794</v>
      </c>
      <c r="P29" s="45" t="n">
        <v>562.93</v>
      </c>
      <c r="Q29" s="44" t="n">
        <f aca="false">P29/E29-1</f>
        <v>-0.865327751196172</v>
      </c>
      <c r="R29" s="46" t="n">
        <v>1091.46</v>
      </c>
      <c r="S29" s="44" t="n">
        <f aca="false">R29/E29-1</f>
        <v>-0.738885167464115</v>
      </c>
      <c r="T29" s="46" t="n">
        <v>908.78</v>
      </c>
      <c r="U29" s="44" t="n">
        <f aca="false">T29/E29-1</f>
        <v>-0.782588516746412</v>
      </c>
      <c r="V29" s="43" t="n">
        <v>827.82</v>
      </c>
      <c r="W29" s="47" t="n">
        <f aca="false">V29/E29</f>
        <v>0.198043062200957</v>
      </c>
      <c r="X29" s="43" t="n">
        <v>1005.93</v>
      </c>
      <c r="Y29" s="47" t="n">
        <f aca="false">X29/E29</f>
        <v>0.240653110047847</v>
      </c>
      <c r="Z29" s="43" t="n">
        <v>909.14</v>
      </c>
      <c r="AA29" s="47" t="n">
        <f aca="false">Z29/E29</f>
        <v>0.217497607655502</v>
      </c>
      <c r="AB29" s="43" t="n">
        <v>686.02</v>
      </c>
      <c r="AC29" s="47" t="n">
        <f aca="false">AB29/E29</f>
        <v>0.16411961722488</v>
      </c>
      <c r="AD29" s="43" t="n">
        <v>941.16</v>
      </c>
      <c r="AE29" s="47" t="n">
        <f aca="false">AD29/E29</f>
        <v>0.225157894736842</v>
      </c>
      <c r="AF29" s="43" t="n">
        <v>1357.33</v>
      </c>
      <c r="AG29" s="47" t="n">
        <f aca="false">AF29/E29</f>
        <v>0.32472009569378</v>
      </c>
      <c r="AH29" s="43" t="n">
        <v>1817.03</v>
      </c>
      <c r="AI29" s="47" t="n">
        <f aca="false">AH29/E29</f>
        <v>0.434696172248804</v>
      </c>
      <c r="AJ29" s="65" t="n">
        <f aca="false">E29*12</f>
        <v>50160</v>
      </c>
      <c r="AK29" s="48" t="n">
        <f aca="false">E29*8</f>
        <v>33440</v>
      </c>
      <c r="AL29" s="43" t="n">
        <v>1524.37</v>
      </c>
      <c r="AM29" s="47" t="n">
        <f aca="false">AL29/E29</f>
        <v>0.364681818181818</v>
      </c>
      <c r="AN29" s="43" t="n">
        <v>1134.61</v>
      </c>
      <c r="AO29" s="44" t="n">
        <f aca="false">AN29/E29</f>
        <v>0.271437799043062</v>
      </c>
      <c r="AP29" s="43" t="n">
        <v>1424.93</v>
      </c>
      <c r="AQ29" s="47" t="n">
        <f aca="false">AP29/E29</f>
        <v>0.340892344497608</v>
      </c>
      <c r="AR29" s="43" t="n">
        <v>1268.66</v>
      </c>
      <c r="AS29" s="47" t="n">
        <f aca="false">AR29/E29</f>
        <v>0.303507177033493</v>
      </c>
      <c r="AT29" s="43" t="n">
        <v>1320.21</v>
      </c>
      <c r="AU29" s="47" t="n">
        <f aca="false">AT29/E29</f>
        <v>0.31583971291866</v>
      </c>
      <c r="AV29" s="43" t="n">
        <v>1413.01</v>
      </c>
      <c r="AW29" s="47" t="n">
        <f aca="false">AV29/E29</f>
        <v>0.338040669856459</v>
      </c>
      <c r="AX29" s="43" t="n">
        <v>1550.77</v>
      </c>
      <c r="AY29" s="47" t="n">
        <f aca="false">AX29/E29</f>
        <v>0.370997607655502</v>
      </c>
      <c r="AZ29" s="43" t="n">
        <v>1524.37</v>
      </c>
      <c r="BA29" s="49" t="n">
        <f aca="false">AZ29/E29</f>
        <v>0.364681818181818</v>
      </c>
    </row>
    <row r="30" s="30" customFormat="true" ht="19.5" hidden="false" customHeight="true" outlineLevel="0" collapsed="false">
      <c r="B30" s="40"/>
      <c r="C30" s="66" t="s">
        <v>205</v>
      </c>
      <c r="D30" s="66"/>
      <c r="E30" s="67" t="n">
        <f aca="false">SUM(E25:E29)</f>
        <v>42570</v>
      </c>
      <c r="F30" s="67" t="n">
        <f aca="false">SUM(F25:F29)</f>
        <v>59786.03</v>
      </c>
      <c r="G30" s="67" t="n">
        <f aca="false">SUM(G25:G29)</f>
        <v>1.34100889344324</v>
      </c>
      <c r="H30" s="67" t="n">
        <f aca="false">SUM(H25:H29)</f>
        <v>35805.92</v>
      </c>
      <c r="I30" s="67" t="n">
        <f aca="false">SUM(I25:I29)</f>
        <v>-1.07900944379664</v>
      </c>
      <c r="J30" s="67" t="n">
        <f aca="false">SUM(J25:J29)</f>
        <v>63031.25</v>
      </c>
      <c r="K30" s="67" t="n">
        <f aca="false">SUM(K25:K29)</f>
        <v>2.22577924027824</v>
      </c>
      <c r="L30" s="67" t="n">
        <f aca="false">SUM(L25:L29)</f>
        <v>29801.25</v>
      </c>
      <c r="M30" s="67" t="n">
        <f aca="false">SUM(M25:M29)</f>
        <v>0.526251636927375</v>
      </c>
      <c r="N30" s="67" t="n">
        <f aca="false">SUM(N25:N29)</f>
        <v>12684.4</v>
      </c>
      <c r="O30" s="67" t="n">
        <f aca="false">SUM(O25:O29)</f>
        <v>-1.22235887490129</v>
      </c>
      <c r="P30" s="67" t="n">
        <f aca="false">SUM(P25:P29)</f>
        <v>51974.95</v>
      </c>
      <c r="Q30" s="67" t="n">
        <f aca="false">SUM(Q25:Q29)</f>
        <v>0.852328933471801</v>
      </c>
      <c r="R30" s="67" t="n">
        <f aca="false">SUM(R25:R29)</f>
        <v>51596.9</v>
      </c>
      <c r="S30" s="67" t="n">
        <f aca="false">SUM(S25:S29)</f>
        <v>0.340601627006841</v>
      </c>
      <c r="T30" s="67" t="n">
        <f aca="false">SUM(T25:T29)</f>
        <v>36659.28</v>
      </c>
      <c r="U30" s="67" t="n">
        <f aca="false">SUM(U25:U29)</f>
        <v>-0.339122340253824</v>
      </c>
      <c r="V30" s="67" t="n">
        <f aca="false">SUM(V25:V29)</f>
        <v>42204.26</v>
      </c>
      <c r="W30" s="68" t="n">
        <f aca="false">V30/E30</f>
        <v>0.991408503641062</v>
      </c>
      <c r="X30" s="67" t="n">
        <f aca="false">SUM(X25:X29)</f>
        <v>41144.07</v>
      </c>
      <c r="Y30" s="68" t="n">
        <f aca="false">X30/E30</f>
        <v>0.966503875968992</v>
      </c>
      <c r="Z30" s="69" t="n">
        <f aca="false">SUM(Z25:Z29)</f>
        <v>46417.31</v>
      </c>
      <c r="AA30" s="68" t="n">
        <f aca="false">Z30/E30</f>
        <v>1.09037608644585</v>
      </c>
      <c r="AB30" s="69" t="n">
        <f aca="false">SUM(AB25:AB29)</f>
        <v>40868.31</v>
      </c>
      <c r="AC30" s="68" t="n">
        <f aca="false">AB30/E30</f>
        <v>0.960026074700493</v>
      </c>
      <c r="AD30" s="69" t="n">
        <f aca="false">SUM(AD25:AD29)</f>
        <v>67487.25</v>
      </c>
      <c r="AE30" s="68" t="n">
        <f aca="false">AD30/E30</f>
        <v>1.58532417195208</v>
      </c>
      <c r="AF30" s="69" t="n">
        <f aca="false">SUM(AF25:AF29)</f>
        <v>64464.17</v>
      </c>
      <c r="AG30" s="68" t="n">
        <f aca="false">AF30/E30</f>
        <v>1.51430984261217</v>
      </c>
      <c r="AH30" s="69" t="n">
        <f aca="false">SUM(AH25:AH29)</f>
        <v>51008.61</v>
      </c>
      <c r="AI30" s="68" t="n">
        <f aca="false">AH30/E30</f>
        <v>1.19822903453136</v>
      </c>
      <c r="AJ30" s="70" t="n">
        <f aca="false">SUM(AJ25:AJ29)</f>
        <v>510840</v>
      </c>
      <c r="AK30" s="70" t="n">
        <f aca="false">SUM(AK25:AK29)</f>
        <v>340560</v>
      </c>
      <c r="AL30" s="69" t="n">
        <f aca="false">SUM(AL25:AL29)</f>
        <v>49018</v>
      </c>
      <c r="AM30" s="68" t="n">
        <f aca="false">AL30/E30</f>
        <v>1.15146817007282</v>
      </c>
      <c r="AN30" s="69" t="n">
        <f aca="false">SUM(AN25:AN29)</f>
        <v>3053.11</v>
      </c>
      <c r="AO30" s="71" t="n">
        <f aca="false">AN30/E30</f>
        <v>0.0717197556964999</v>
      </c>
      <c r="AP30" s="69" t="n">
        <f aca="false">SUM(AP25:AP29)</f>
        <v>85957.99</v>
      </c>
      <c r="AQ30" s="68" t="n">
        <f aca="false">AP30/E30</f>
        <v>2.01921517500587</v>
      </c>
      <c r="AR30" s="69" t="n">
        <f aca="false">SUM(AR25:AR29)</f>
        <v>52225.19</v>
      </c>
      <c r="AS30" s="68" t="n">
        <f aca="false">AR30/E30</f>
        <v>1.22680737608645</v>
      </c>
      <c r="AT30" s="69" t="n">
        <f aca="false">SUM(AT25:AT29)</f>
        <v>46746.52</v>
      </c>
      <c r="AU30" s="68" t="n">
        <f aca="false">AT30/E30</f>
        <v>1.09810946676063</v>
      </c>
      <c r="AV30" s="69" t="n">
        <f aca="false">SUM(AV25:AV29)</f>
        <v>43777.37</v>
      </c>
      <c r="AW30" s="68" t="n">
        <f aca="false">AV30/E30</f>
        <v>1.02836199201315</v>
      </c>
      <c r="AX30" s="69" t="n">
        <f aca="false">SUM(AX25:AX29)</f>
        <v>44647.07</v>
      </c>
      <c r="AY30" s="68" t="n">
        <f aca="false">AX30/E30</f>
        <v>1.04879187221048</v>
      </c>
      <c r="AZ30" s="69" t="n">
        <f aca="false">SUM(AZ25:AZ29)</f>
        <v>47389.99</v>
      </c>
      <c r="BA30" s="68" t="n">
        <f aca="false">AZ30/E30</f>
        <v>1.11322504110876</v>
      </c>
      <c r="BB30" s="77"/>
    </row>
    <row r="31" customFormat="false" ht="15" hidden="false" customHeight="true" outlineLevel="0" collapsed="false">
      <c r="B31" s="40" t="s">
        <v>238</v>
      </c>
      <c r="C31" s="74" t="s">
        <v>239</v>
      </c>
      <c r="D31" s="51" t="s">
        <v>240</v>
      </c>
      <c r="E31" s="52" t="n">
        <v>880</v>
      </c>
      <c r="F31" s="52" t="n">
        <v>0</v>
      </c>
      <c r="G31" s="44" t="n">
        <v>0</v>
      </c>
      <c r="H31" s="55" t="n">
        <v>0</v>
      </c>
      <c r="I31" s="44" t="n">
        <f aca="false">H31/E31-1</f>
        <v>-1</v>
      </c>
      <c r="J31" s="55" t="n">
        <v>0</v>
      </c>
      <c r="K31" s="44" t="n">
        <f aca="false">J31/$E$7-1</f>
        <v>-1</v>
      </c>
      <c r="L31" s="45" t="n">
        <v>0</v>
      </c>
      <c r="M31" s="44" t="n">
        <f aca="false">L31/E31-1</f>
        <v>-1</v>
      </c>
      <c r="N31" s="45" t="n">
        <v>0</v>
      </c>
      <c r="O31" s="44" t="n">
        <f aca="false">N31/E31-1</f>
        <v>-1</v>
      </c>
      <c r="P31" s="45" t="n">
        <v>0</v>
      </c>
      <c r="Q31" s="44" t="n">
        <f aca="false">P31/E31-1</f>
        <v>-1</v>
      </c>
      <c r="R31" s="46" t="n">
        <v>0</v>
      </c>
      <c r="S31" s="44" t="n">
        <f aca="false">R31/E31-1</f>
        <v>-1</v>
      </c>
      <c r="T31" s="46" t="n">
        <v>0</v>
      </c>
      <c r="U31" s="44" t="n">
        <v>0</v>
      </c>
      <c r="V31" s="43" t="n">
        <v>0</v>
      </c>
      <c r="W31" s="47" t="n">
        <v>0</v>
      </c>
      <c r="X31" s="43" t="n">
        <v>0</v>
      </c>
      <c r="Y31" s="47" t="n">
        <f aca="false">X31/E31</f>
        <v>0</v>
      </c>
      <c r="Z31" s="43" t="n">
        <v>0</v>
      </c>
      <c r="AA31" s="47" t="n">
        <f aca="false">Z31/E31</f>
        <v>0</v>
      </c>
      <c r="AB31" s="43" t="n">
        <v>0</v>
      </c>
      <c r="AC31" s="47" t="n">
        <f aca="false">AB31/E31</f>
        <v>0</v>
      </c>
      <c r="AD31" s="43" t="n">
        <v>0</v>
      </c>
      <c r="AE31" s="47" t="n">
        <f aca="false">AD31/E31</f>
        <v>0</v>
      </c>
      <c r="AF31" s="43" t="n">
        <v>0</v>
      </c>
      <c r="AG31" s="47" t="n">
        <f aca="false">AF31/E31</f>
        <v>0</v>
      </c>
      <c r="AH31" s="43" t="n">
        <v>0</v>
      </c>
      <c r="AI31" s="47" t="n">
        <f aca="false">AH31/E31</f>
        <v>0</v>
      </c>
      <c r="AJ31" s="48" t="n">
        <f aca="false">E31*12</f>
        <v>10560</v>
      </c>
      <c r="AK31" s="48" t="n">
        <f aca="false">E31*8</f>
        <v>7040</v>
      </c>
      <c r="AL31" s="43" t="n">
        <v>0</v>
      </c>
      <c r="AM31" s="47" t="n">
        <v>0</v>
      </c>
      <c r="AN31" s="43" t="n">
        <v>0</v>
      </c>
      <c r="AO31" s="44" t="n">
        <f aca="false">AN31/E31</f>
        <v>0</v>
      </c>
      <c r="AP31" s="43" t="n">
        <v>0</v>
      </c>
      <c r="AQ31" s="47" t="n">
        <v>0</v>
      </c>
      <c r="AR31" s="43" t="n">
        <v>0</v>
      </c>
      <c r="AS31" s="47" t="n">
        <f aca="false">AR31/E31</f>
        <v>0</v>
      </c>
      <c r="AT31" s="43" t="n">
        <v>0</v>
      </c>
      <c r="AU31" s="47" t="n">
        <f aca="false">AT31/E31</f>
        <v>0</v>
      </c>
      <c r="AV31" s="43" t="n">
        <v>0</v>
      </c>
      <c r="AW31" s="47" t="n">
        <f aca="false">AV31/E31</f>
        <v>0</v>
      </c>
      <c r="AX31" s="43" t="n">
        <v>0</v>
      </c>
      <c r="AY31" s="47" t="n">
        <f aca="false">AX31/E31</f>
        <v>0</v>
      </c>
      <c r="AZ31" s="43" t="n">
        <v>0</v>
      </c>
      <c r="BA31" s="49" t="n">
        <f aca="false">AZ31/E31</f>
        <v>0</v>
      </c>
    </row>
    <row r="32" customFormat="false" ht="15" hidden="false" customHeight="false" outlineLevel="0" collapsed="false">
      <c r="B32" s="40"/>
      <c r="C32" s="74" t="s">
        <v>241</v>
      </c>
      <c r="D32" s="51" t="s">
        <v>242</v>
      </c>
      <c r="E32" s="52" t="n">
        <v>21010</v>
      </c>
      <c r="F32" s="73" t="n">
        <v>0</v>
      </c>
      <c r="G32" s="44" t="n">
        <v>0</v>
      </c>
      <c r="H32" s="55" t="n">
        <v>23652</v>
      </c>
      <c r="I32" s="44" t="n">
        <f aca="false">H32/E32-1</f>
        <v>0.12574964302713</v>
      </c>
      <c r="J32" s="55" t="n">
        <v>22628.4</v>
      </c>
      <c r="K32" s="44" t="n">
        <f aca="false">J32/$E$7-1</f>
        <v>-0.871060779283296</v>
      </c>
      <c r="L32" s="45" t="n">
        <v>12393.3</v>
      </c>
      <c r="M32" s="44" t="n">
        <f aca="false">L32/E32-1</f>
        <v>-0.410123750594955</v>
      </c>
      <c r="N32" s="45" t="n">
        <v>16273.7</v>
      </c>
      <c r="O32" s="44" t="n">
        <f aca="false">N32/E32-1</f>
        <v>-0.225430747263208</v>
      </c>
      <c r="P32" s="45" t="n">
        <v>25113.6</v>
      </c>
      <c r="Q32" s="44" t="n">
        <f aca="false">P32/E32-1</f>
        <v>0.195316515944788</v>
      </c>
      <c r="R32" s="46" t="n">
        <v>10242.1</v>
      </c>
      <c r="S32" s="44" t="n">
        <f aca="false">R32/E32-1</f>
        <v>-0.512513089005236</v>
      </c>
      <c r="T32" s="46" t="n">
        <v>18437.5</v>
      </c>
      <c r="U32" s="44" t="n">
        <f aca="false">T32/E32-1</f>
        <v>-0.122441694431223</v>
      </c>
      <c r="V32" s="43" t="n">
        <v>16235.2</v>
      </c>
      <c r="W32" s="47" t="n">
        <f aca="false">V32/E32</f>
        <v>0.772736792003808</v>
      </c>
      <c r="X32" s="43" t="n">
        <v>19404.4</v>
      </c>
      <c r="Y32" s="47" t="n">
        <f aca="false">X32/E32</f>
        <v>0.923579247977154</v>
      </c>
      <c r="Z32" s="43" t="n">
        <v>18945.7</v>
      </c>
      <c r="AA32" s="47" t="n">
        <f aca="false">Z32/E32</f>
        <v>0.90174678724417</v>
      </c>
      <c r="AB32" s="43" t="n">
        <v>19209.8</v>
      </c>
      <c r="AC32" s="47" t="n">
        <f aca="false">AB32/E32</f>
        <v>0.914316991908615</v>
      </c>
      <c r="AD32" s="43" t="n">
        <v>18681.6</v>
      </c>
      <c r="AE32" s="47" t="n">
        <f aca="false">AD32/E32</f>
        <v>0.889176582579724</v>
      </c>
      <c r="AF32" s="43" t="n">
        <v>19487.8</v>
      </c>
      <c r="AG32" s="47" t="n">
        <f aca="false">AF32/E32</f>
        <v>0.927548786292242</v>
      </c>
      <c r="AH32" s="43" t="n">
        <v>20808.8</v>
      </c>
      <c r="AI32" s="47" t="n">
        <f aca="false">AH32/E32</f>
        <v>0.990423607805807</v>
      </c>
      <c r="AJ32" s="48" t="n">
        <f aca="false">E32*12</f>
        <v>252120</v>
      </c>
      <c r="AK32" s="48" t="n">
        <f aca="false">E32*8</f>
        <v>168080</v>
      </c>
      <c r="AL32" s="43" t="n">
        <v>19817.2</v>
      </c>
      <c r="AM32" s="47" t="n">
        <f aca="false">AL32/E32</f>
        <v>0.943227034745359</v>
      </c>
      <c r="AN32" s="43" t="n">
        <v>20498</v>
      </c>
      <c r="AO32" s="44" t="n">
        <f aca="false">AN32/E32</f>
        <v>0.975630652070443</v>
      </c>
      <c r="AP32" s="43" t="n">
        <v>22159.2</v>
      </c>
      <c r="AQ32" s="47" t="n">
        <f aca="false">AP32/E32</f>
        <v>1.05469776297001</v>
      </c>
      <c r="AR32" s="43" t="n">
        <v>22629.6</v>
      </c>
      <c r="AS32" s="47" t="n">
        <f aca="false">AR32/E32</f>
        <v>1.0770871013803</v>
      </c>
      <c r="AT32" s="43" t="n">
        <v>20395.2</v>
      </c>
      <c r="AU32" s="47" t="n">
        <f aca="false">AT32/E32</f>
        <v>0.970737743931461</v>
      </c>
      <c r="AV32" s="43" t="n">
        <v>29517.6</v>
      </c>
      <c r="AW32" s="47" t="n">
        <f aca="false">AV32/E32</f>
        <v>1.40493098524512</v>
      </c>
      <c r="AX32" s="43" t="n">
        <v>37108</v>
      </c>
      <c r="AY32" s="47" t="n">
        <f aca="false">AX32/E32</f>
        <v>1.76620656830081</v>
      </c>
      <c r="AZ32" s="43" t="n">
        <v>0</v>
      </c>
      <c r="BA32" s="49" t="n">
        <f aca="false">AZ32/E32</f>
        <v>0</v>
      </c>
    </row>
    <row r="33" customFormat="false" ht="15" hidden="false" customHeight="false" outlineLevel="0" collapsed="false">
      <c r="B33" s="40"/>
      <c r="C33" s="74" t="s">
        <v>243</v>
      </c>
      <c r="D33" s="51" t="s">
        <v>244</v>
      </c>
      <c r="E33" s="52" t="n">
        <v>5060</v>
      </c>
      <c r="F33" s="73" t="n">
        <v>9446.2</v>
      </c>
      <c r="G33" s="44" t="n">
        <f aca="false">F33/E33-1</f>
        <v>0.866837944664032</v>
      </c>
      <c r="H33" s="55" t="n">
        <v>6102.8</v>
      </c>
      <c r="I33" s="44" t="n">
        <f aca="false">H33/E33-1</f>
        <v>0.206086956521739</v>
      </c>
      <c r="J33" s="55" t="n">
        <v>7920.5</v>
      </c>
      <c r="K33" s="44" t="n">
        <f aca="false">J33/$E$7-1</f>
        <v>-0.954868081804871</v>
      </c>
      <c r="L33" s="45" t="n">
        <v>5234.1</v>
      </c>
      <c r="M33" s="44" t="n">
        <f aca="false">L33/E33-1</f>
        <v>0.034407114624506</v>
      </c>
      <c r="N33" s="45" t="n">
        <v>5380.1</v>
      </c>
      <c r="O33" s="44" t="n">
        <f aca="false">N33/E33-1</f>
        <v>0.0632608695652175</v>
      </c>
      <c r="P33" s="45" t="n">
        <v>7898.6</v>
      </c>
      <c r="Q33" s="44" t="n">
        <f aca="false">P33/E33-1</f>
        <v>0.56098814229249</v>
      </c>
      <c r="R33" s="46" t="n">
        <v>8000.46</v>
      </c>
      <c r="S33" s="44" t="n">
        <f aca="false">R33/E33-1</f>
        <v>0.581118577075099</v>
      </c>
      <c r="T33" s="46" t="n">
        <v>7842.15</v>
      </c>
      <c r="U33" s="44" t="n">
        <f aca="false">T33/E33-1</f>
        <v>0.549832015810277</v>
      </c>
      <c r="V33" s="43" t="n">
        <v>4796.35</v>
      </c>
      <c r="W33" s="47" t="n">
        <f aca="false">V33/E33</f>
        <v>0.947895256916996</v>
      </c>
      <c r="X33" s="43" t="n">
        <v>5288.74</v>
      </c>
      <c r="Y33" s="47" t="n">
        <f aca="false">X33/E33</f>
        <v>1.04520553359684</v>
      </c>
      <c r="Z33" s="43" t="n">
        <v>5408.65</v>
      </c>
      <c r="AA33" s="47" t="n">
        <f aca="false">Z33/E33</f>
        <v>1.06890316205534</v>
      </c>
      <c r="AB33" s="43" t="n">
        <v>7505.5</v>
      </c>
      <c r="AC33" s="47" t="n">
        <f aca="false">AB33/E33</f>
        <v>1.48330039525692</v>
      </c>
      <c r="AD33" s="43" t="n">
        <v>6569.52</v>
      </c>
      <c r="AE33" s="47" t="n">
        <f aca="false">AD33/E33</f>
        <v>1.29832411067194</v>
      </c>
      <c r="AF33" s="43" t="n">
        <v>6415</v>
      </c>
      <c r="AG33" s="47" t="n">
        <f aca="false">AF33/E33</f>
        <v>1.26778656126482</v>
      </c>
      <c r="AH33" s="43" t="n">
        <v>5554.07</v>
      </c>
      <c r="AI33" s="47" t="n">
        <f aca="false">AH33/E33</f>
        <v>1.09764229249012</v>
      </c>
      <c r="AJ33" s="48" t="n">
        <f aca="false">E33*12</f>
        <v>60720</v>
      </c>
      <c r="AK33" s="48" t="n">
        <f aca="false">E33*8</f>
        <v>40480</v>
      </c>
      <c r="AL33" s="43" t="n">
        <v>5615.88</v>
      </c>
      <c r="AM33" s="47" t="n">
        <f aca="false">AL33/E33</f>
        <v>1.10985770750988</v>
      </c>
      <c r="AN33" s="43" t="n">
        <v>0</v>
      </c>
      <c r="AO33" s="44" t="n">
        <f aca="false">AN33/E33</f>
        <v>0</v>
      </c>
      <c r="AP33" s="43" t="n">
        <v>9365.84</v>
      </c>
      <c r="AQ33" s="47" t="n">
        <f aca="false">AP33/E33</f>
        <v>1.85095652173913</v>
      </c>
      <c r="AR33" s="43" t="n">
        <v>3046.35</v>
      </c>
      <c r="AS33" s="47" t="n">
        <f aca="false">AR33/E33</f>
        <v>0.602045454545455</v>
      </c>
      <c r="AT33" s="43" t="n">
        <v>2073.43</v>
      </c>
      <c r="AU33" s="47" t="n">
        <f aca="false">AT33/E33</f>
        <v>0.409768774703557</v>
      </c>
      <c r="AV33" s="43" t="n">
        <v>1854.3</v>
      </c>
      <c r="AW33" s="47" t="n">
        <f aca="false">AV33/E33</f>
        <v>0.366462450592885</v>
      </c>
      <c r="AX33" s="43" t="n">
        <v>2075.05</v>
      </c>
      <c r="AY33" s="47" t="n">
        <f aca="false">AX33/E33</f>
        <v>0.410088932806324</v>
      </c>
      <c r="AZ33" s="43" t="n">
        <v>1633.55</v>
      </c>
      <c r="BA33" s="49" t="n">
        <f aca="false">AZ33/E33</f>
        <v>0.322835968379447</v>
      </c>
    </row>
    <row r="34" customFormat="false" ht="15" hidden="false" customHeight="false" outlineLevel="0" collapsed="false">
      <c r="B34" s="40"/>
      <c r="C34" s="74" t="s">
        <v>245</v>
      </c>
      <c r="D34" s="51" t="s">
        <v>246</v>
      </c>
      <c r="E34" s="52" t="n">
        <v>3080</v>
      </c>
      <c r="F34" s="73" t="n">
        <v>0</v>
      </c>
      <c r="G34" s="44" t="n">
        <v>0</v>
      </c>
      <c r="H34" s="55" t="n">
        <v>0</v>
      </c>
      <c r="I34" s="44" t="n">
        <f aca="false">H34/E34-1</f>
        <v>-1</v>
      </c>
      <c r="J34" s="55" t="n">
        <v>0</v>
      </c>
      <c r="K34" s="44" t="n">
        <f aca="false">J34/$E$7-1</f>
        <v>-1</v>
      </c>
      <c r="L34" s="45" t="n">
        <v>0</v>
      </c>
      <c r="M34" s="44" t="n">
        <f aca="false">L34/E34-1</f>
        <v>-1</v>
      </c>
      <c r="N34" s="45" t="n">
        <v>0</v>
      </c>
      <c r="O34" s="44" t="n">
        <f aca="false">N34/E34-1</f>
        <v>-1</v>
      </c>
      <c r="P34" s="45" t="n">
        <v>0</v>
      </c>
      <c r="Q34" s="44" t="n">
        <f aca="false">P34/E34-1</f>
        <v>-1</v>
      </c>
      <c r="R34" s="46" t="n">
        <v>0</v>
      </c>
      <c r="S34" s="44" t="n">
        <f aca="false">R34/E34-1</f>
        <v>-1</v>
      </c>
      <c r="T34" s="46" t="n">
        <v>0</v>
      </c>
      <c r="U34" s="44" t="n">
        <v>0</v>
      </c>
      <c r="V34" s="43" t="n">
        <v>0</v>
      </c>
      <c r="W34" s="47" t="n">
        <v>0</v>
      </c>
      <c r="X34" s="43"/>
      <c r="Y34" s="47" t="n">
        <f aca="false">X34/E34</f>
        <v>0</v>
      </c>
      <c r="Z34" s="43" t="n">
        <v>0</v>
      </c>
      <c r="AA34" s="47" t="n">
        <f aca="false">Z34/E34</f>
        <v>0</v>
      </c>
      <c r="AB34" s="43" t="n">
        <v>0</v>
      </c>
      <c r="AC34" s="47" t="n">
        <f aca="false">AB34/E34</f>
        <v>0</v>
      </c>
      <c r="AD34" s="43" t="n">
        <v>0</v>
      </c>
      <c r="AE34" s="47" t="n">
        <f aca="false">AD34/E34</f>
        <v>0</v>
      </c>
      <c r="AF34" s="43" t="n">
        <v>0</v>
      </c>
      <c r="AG34" s="47" t="n">
        <f aca="false">AF34/E34</f>
        <v>0</v>
      </c>
      <c r="AH34" s="43" t="n">
        <v>0</v>
      </c>
      <c r="AI34" s="47" t="n">
        <f aca="false">AH34/E34</f>
        <v>0</v>
      </c>
      <c r="AJ34" s="48" t="n">
        <f aca="false">E34*12</f>
        <v>36960</v>
      </c>
      <c r="AK34" s="48" t="n">
        <f aca="false">E34*8</f>
        <v>24640</v>
      </c>
      <c r="AL34" s="43" t="n">
        <v>0</v>
      </c>
      <c r="AM34" s="47" t="n">
        <f aca="false">AL34/E34</f>
        <v>0</v>
      </c>
      <c r="AN34" s="43" t="n">
        <v>0</v>
      </c>
      <c r="AO34" s="44" t="n">
        <f aca="false">AN34/E34</f>
        <v>0</v>
      </c>
      <c r="AP34" s="43" t="n">
        <v>0</v>
      </c>
      <c r="AQ34" s="47" t="n">
        <f aca="false">AP34/E34</f>
        <v>0</v>
      </c>
      <c r="AR34" s="43" t="n">
        <v>0</v>
      </c>
      <c r="AS34" s="47" t="n">
        <f aca="false">AR34/E34</f>
        <v>0</v>
      </c>
      <c r="AT34" s="43" t="n">
        <v>0</v>
      </c>
      <c r="AU34" s="47" t="n">
        <f aca="false">AT34/E34</f>
        <v>0</v>
      </c>
      <c r="AV34" s="43" t="n">
        <v>0</v>
      </c>
      <c r="AW34" s="47" t="n">
        <f aca="false">AV34/E34</f>
        <v>0</v>
      </c>
      <c r="AX34" s="43" t="n">
        <v>0</v>
      </c>
      <c r="AY34" s="47" t="n">
        <f aca="false">AX34/E34</f>
        <v>0</v>
      </c>
      <c r="AZ34" s="43" t="n">
        <v>0</v>
      </c>
      <c r="BA34" s="49" t="n">
        <f aca="false">AZ34/E34</f>
        <v>0</v>
      </c>
    </row>
    <row r="35" customFormat="false" ht="15" hidden="false" customHeight="false" outlineLevel="0" collapsed="false">
      <c r="B35" s="40"/>
      <c r="C35" s="74" t="s">
        <v>247</v>
      </c>
      <c r="D35" s="51" t="s">
        <v>248</v>
      </c>
      <c r="E35" s="52" t="n">
        <v>2750</v>
      </c>
      <c r="F35" s="73" t="n">
        <v>26036.84</v>
      </c>
      <c r="G35" s="44" t="n">
        <f aca="false">F35/E35-1</f>
        <v>8.46794181818182</v>
      </c>
      <c r="H35" s="55" t="n">
        <v>6000</v>
      </c>
      <c r="I35" s="44" t="n">
        <f aca="false">H35/E35-1</f>
        <v>1.18181818181818</v>
      </c>
      <c r="J35" s="55" t="n">
        <v>7405.4</v>
      </c>
      <c r="K35" s="44" t="n">
        <f aca="false">J35/$E$7-1</f>
        <v>-0.957803180733261</v>
      </c>
      <c r="L35" s="45" t="n">
        <v>3800</v>
      </c>
      <c r="M35" s="44" t="n">
        <f aca="false">L35/E35-1</f>
        <v>0.381818181818182</v>
      </c>
      <c r="N35" s="45" t="n">
        <v>3200</v>
      </c>
      <c r="O35" s="44" t="n">
        <f aca="false">N35/E35-1</f>
        <v>0.163636363636364</v>
      </c>
      <c r="P35" s="45" t="n">
        <v>3200</v>
      </c>
      <c r="Q35" s="44" t="n">
        <f aca="false">P35/E35-1</f>
        <v>0.163636363636364</v>
      </c>
      <c r="R35" s="46" t="n">
        <v>5192</v>
      </c>
      <c r="S35" s="44" t="n">
        <f aca="false">R35/E35-1</f>
        <v>0.888</v>
      </c>
      <c r="T35" s="46" t="n">
        <v>3404.72</v>
      </c>
      <c r="U35" s="44" t="n">
        <f aca="false">T35/E35-1</f>
        <v>0.23808</v>
      </c>
      <c r="V35" s="43" t="n">
        <v>3361.21</v>
      </c>
      <c r="W35" s="47" t="n">
        <f aca="false">V35/E35</f>
        <v>1.22225818181818</v>
      </c>
      <c r="X35" s="43" t="n">
        <v>14178.81</v>
      </c>
      <c r="Y35" s="47" t="n">
        <f aca="false">X35/E35</f>
        <v>5.15593090909091</v>
      </c>
      <c r="Z35" s="43" t="n">
        <v>3966.71</v>
      </c>
      <c r="AA35" s="47" t="n">
        <f aca="false">Z35/E35</f>
        <v>1.44244</v>
      </c>
      <c r="AB35" s="43" t="n">
        <v>5305.51</v>
      </c>
      <c r="AC35" s="47" t="n">
        <f aca="false">AB35/E35</f>
        <v>1.92927636363636</v>
      </c>
      <c r="AD35" s="43" t="n">
        <v>4119.84</v>
      </c>
      <c r="AE35" s="47" t="n">
        <f aca="false">AD35/E35</f>
        <v>1.49812363636364</v>
      </c>
      <c r="AF35" s="43" t="n">
        <v>4285.06</v>
      </c>
      <c r="AG35" s="47" t="n">
        <f aca="false">AF35/E35</f>
        <v>1.55820363636364</v>
      </c>
      <c r="AH35" s="43" t="n">
        <v>3361.21</v>
      </c>
      <c r="AI35" s="47" t="n">
        <f aca="false">AH35/E35</f>
        <v>1.22225818181818</v>
      </c>
      <c r="AJ35" s="48" t="n">
        <f aca="false">E35*12</f>
        <v>33000</v>
      </c>
      <c r="AK35" s="48" t="n">
        <f aca="false">E35*8</f>
        <v>22000</v>
      </c>
      <c r="AL35" s="43" t="n">
        <v>3432.46</v>
      </c>
      <c r="AM35" s="47" t="n">
        <f aca="false">AL35/E35</f>
        <v>1.24816727272727</v>
      </c>
      <c r="AN35" s="43" t="n">
        <v>0</v>
      </c>
      <c r="AO35" s="44" t="n">
        <f aca="false">AN35/E35</f>
        <v>0</v>
      </c>
      <c r="AP35" s="43" t="n">
        <v>3308.33</v>
      </c>
      <c r="AQ35" s="47" t="n">
        <f aca="false">AP35/E35</f>
        <v>1.20302909090909</v>
      </c>
      <c r="AR35" s="43" t="n">
        <v>4156.33</v>
      </c>
      <c r="AS35" s="47" t="n">
        <f aca="false">AR35/E35</f>
        <v>1.51139272727273</v>
      </c>
      <c r="AT35" s="43" t="n">
        <v>4504.52</v>
      </c>
      <c r="AU35" s="47" t="n">
        <f aca="false">AT35/E35</f>
        <v>1.63800727272727</v>
      </c>
      <c r="AV35" s="43" t="n">
        <v>4920.82</v>
      </c>
      <c r="AW35" s="47" t="n">
        <f aca="false">AV35/E35</f>
        <v>1.78938909090909</v>
      </c>
      <c r="AX35" s="43" t="n">
        <v>3530.16</v>
      </c>
      <c r="AY35" s="47" t="n">
        <f aca="false">AX35/E35</f>
        <v>1.28369454545455</v>
      </c>
      <c r="AZ35" s="43" t="n">
        <v>0</v>
      </c>
      <c r="BA35" s="49" t="n">
        <f aca="false">AZ35/E35</f>
        <v>0</v>
      </c>
    </row>
    <row r="36" customFormat="false" ht="15" hidden="false" customHeight="false" outlineLevel="0" collapsed="false">
      <c r="B36" s="40"/>
      <c r="C36" s="74" t="s">
        <v>249</v>
      </c>
      <c r="D36" s="51" t="s">
        <v>250</v>
      </c>
      <c r="E36" s="52" t="n">
        <v>5060</v>
      </c>
      <c r="F36" s="73" t="n">
        <v>3750</v>
      </c>
      <c r="G36" s="44" t="n">
        <f aca="false">F36/E36-1</f>
        <v>-0.258893280632411</v>
      </c>
      <c r="H36" s="55" t="n">
        <v>3664.72</v>
      </c>
      <c r="I36" s="44" t="n">
        <f aca="false">H36/E36-1</f>
        <v>-0.275747035573123</v>
      </c>
      <c r="J36" s="55" t="n">
        <v>0</v>
      </c>
      <c r="K36" s="44" t="n">
        <f aca="false">J36/$E$7-1</f>
        <v>-1</v>
      </c>
      <c r="L36" s="45" t="n">
        <v>0</v>
      </c>
      <c r="M36" s="44" t="n">
        <f aca="false">L36/E36-1</f>
        <v>-1</v>
      </c>
      <c r="N36" s="45" t="n">
        <v>9895.4</v>
      </c>
      <c r="O36" s="44" t="n">
        <f aca="false">N36/E36-1</f>
        <v>0.955612648221344</v>
      </c>
      <c r="P36" s="45" t="n">
        <v>3806.98</v>
      </c>
      <c r="Q36" s="44" t="n">
        <f aca="false">P36/E36-1</f>
        <v>-0.247632411067194</v>
      </c>
      <c r="R36" s="46" t="n">
        <v>3455.4</v>
      </c>
      <c r="S36" s="44" t="n">
        <f aca="false">R36/E36-1</f>
        <v>-0.317114624505929</v>
      </c>
      <c r="T36" s="46" t="n">
        <v>4742.5</v>
      </c>
      <c r="U36" s="44" t="n">
        <f aca="false">T36/E36-1</f>
        <v>-0.0627470355731226</v>
      </c>
      <c r="V36" s="43" t="n">
        <v>4751.4</v>
      </c>
      <c r="W36" s="47" t="n">
        <f aca="false">V36/E36</f>
        <v>0.93901185770751</v>
      </c>
      <c r="X36" s="43" t="n">
        <v>3735.4</v>
      </c>
      <c r="Y36" s="47" t="n">
        <f aca="false">X36/E36</f>
        <v>0.738221343873518</v>
      </c>
      <c r="Z36" s="43" t="n">
        <v>4515.4</v>
      </c>
      <c r="AA36" s="47" t="n">
        <f aca="false">Z36/E36</f>
        <v>0.892371541501976</v>
      </c>
      <c r="AB36" s="43" t="n">
        <v>6635.4</v>
      </c>
      <c r="AC36" s="47" t="n">
        <f aca="false">AB36/E36</f>
        <v>1.31134387351779</v>
      </c>
      <c r="AD36" s="43" t="n">
        <v>2535.4</v>
      </c>
      <c r="AE36" s="47" t="n">
        <f aca="false">AD36/E36</f>
        <v>0.501067193675889</v>
      </c>
      <c r="AF36" s="43" t="n">
        <v>3435.4</v>
      </c>
      <c r="AG36" s="47" t="n">
        <f aca="false">AF36/E36</f>
        <v>0.678932806324111</v>
      </c>
      <c r="AH36" s="43" t="n">
        <v>3485</v>
      </c>
      <c r="AI36" s="47" t="n">
        <f aca="false">AH36/E36</f>
        <v>0.688735177865613</v>
      </c>
      <c r="AJ36" s="48" t="n">
        <f aca="false">E36*12</f>
        <v>60720</v>
      </c>
      <c r="AK36" s="48" t="n">
        <f aca="false">E36*8</f>
        <v>40480</v>
      </c>
      <c r="AL36" s="43" t="n">
        <v>6779.4</v>
      </c>
      <c r="AM36" s="47" t="n">
        <f aca="false">AL36/E36</f>
        <v>1.3398023715415</v>
      </c>
      <c r="AN36" s="43" t="n">
        <v>3308.33</v>
      </c>
      <c r="AO36" s="44" t="n">
        <f aca="false">AN36/E36</f>
        <v>0.653820158102767</v>
      </c>
      <c r="AP36" s="43" t="n">
        <v>12086.8</v>
      </c>
      <c r="AQ36" s="47" t="n">
        <f aca="false">AP36/E36</f>
        <v>2.38869565217391</v>
      </c>
      <c r="AR36" s="43" t="n">
        <v>2835.4</v>
      </c>
      <c r="AS36" s="47" t="n">
        <f aca="false">AR36/E36</f>
        <v>0.560355731225297</v>
      </c>
      <c r="AT36" s="43" t="n">
        <v>2535.4</v>
      </c>
      <c r="AU36" s="47" t="n">
        <f aca="false">AT36/E36</f>
        <v>0.501067193675889</v>
      </c>
      <c r="AV36" s="43" t="n">
        <v>6675.4</v>
      </c>
      <c r="AW36" s="47" t="n">
        <f aca="false">AV36/E36</f>
        <v>1.31924901185771</v>
      </c>
      <c r="AX36" s="43" t="n">
        <v>0</v>
      </c>
      <c r="AY36" s="47" t="n">
        <f aca="false">AX36/E36</f>
        <v>0</v>
      </c>
      <c r="AZ36" s="43" t="n">
        <v>8900.96</v>
      </c>
      <c r="BA36" s="49" t="n">
        <f aca="false">AZ36/E36</f>
        <v>1.75908300395257</v>
      </c>
    </row>
    <row r="37" customFormat="false" ht="15" hidden="false" customHeight="false" outlineLevel="0" collapsed="false">
      <c r="B37" s="40"/>
      <c r="C37" s="74" t="s">
        <v>251</v>
      </c>
      <c r="D37" s="51" t="s">
        <v>252</v>
      </c>
      <c r="E37" s="52" t="n">
        <v>1430</v>
      </c>
      <c r="F37" s="52" t="n">
        <v>0</v>
      </c>
      <c r="G37" s="44" t="n">
        <v>0</v>
      </c>
      <c r="H37" s="55" t="n">
        <v>0</v>
      </c>
      <c r="I37" s="44" t="n">
        <f aca="false">H37/E37-1</f>
        <v>-1</v>
      </c>
      <c r="J37" s="55" t="n">
        <v>0</v>
      </c>
      <c r="K37" s="44" t="n">
        <f aca="false">J37/$E$7-1</f>
        <v>-1</v>
      </c>
      <c r="L37" s="45" t="n">
        <v>0</v>
      </c>
      <c r="M37" s="44" t="n">
        <f aca="false">L37/E37-1</f>
        <v>-1</v>
      </c>
      <c r="N37" s="45" t="n">
        <v>0</v>
      </c>
      <c r="O37" s="44" t="n">
        <f aca="false">N37/E37-1</f>
        <v>-1</v>
      </c>
      <c r="P37" s="45" t="n">
        <v>0</v>
      </c>
      <c r="Q37" s="44" t="n">
        <f aca="false">P37/E37-1</f>
        <v>-1</v>
      </c>
      <c r="R37" s="46" t="n">
        <v>0</v>
      </c>
      <c r="S37" s="44" t="n">
        <f aca="false">R37/E37-1</f>
        <v>-1</v>
      </c>
      <c r="T37" s="46" t="n">
        <v>0</v>
      </c>
      <c r="U37" s="44" t="n">
        <v>0</v>
      </c>
      <c r="V37" s="43" t="n">
        <v>0</v>
      </c>
      <c r="W37" s="47" t="n">
        <v>0</v>
      </c>
      <c r="X37" s="43" t="n">
        <v>0</v>
      </c>
      <c r="Y37" s="47" t="n">
        <f aca="false">X37/E37</f>
        <v>0</v>
      </c>
      <c r="Z37" s="43" t="n">
        <v>0</v>
      </c>
      <c r="AA37" s="47" t="n">
        <f aca="false">Z37/E37</f>
        <v>0</v>
      </c>
      <c r="AB37" s="43" t="n">
        <v>0</v>
      </c>
      <c r="AC37" s="47" t="n">
        <f aca="false">AB37/E37</f>
        <v>0</v>
      </c>
      <c r="AD37" s="43" t="n">
        <v>0</v>
      </c>
      <c r="AE37" s="47" t="n">
        <f aca="false">AD37/E37</f>
        <v>0</v>
      </c>
      <c r="AF37" s="43" t="n">
        <v>1199</v>
      </c>
      <c r="AG37" s="47" t="n">
        <f aca="false">AF37/E37</f>
        <v>0.838461538461539</v>
      </c>
      <c r="AH37" s="43" t="n">
        <v>1705</v>
      </c>
      <c r="AI37" s="47" t="n">
        <f aca="false">AH37/E37</f>
        <v>1.19230769230769</v>
      </c>
      <c r="AJ37" s="48" t="n">
        <f aca="false">E37*12</f>
        <v>17160</v>
      </c>
      <c r="AK37" s="48" t="n">
        <f aca="false">E37*8</f>
        <v>11440</v>
      </c>
      <c r="AL37" s="43" t="n">
        <v>0</v>
      </c>
      <c r="AM37" s="47" t="n">
        <f aca="false">AL37/E37</f>
        <v>0</v>
      </c>
      <c r="AN37" s="43" t="n">
        <v>0</v>
      </c>
      <c r="AO37" s="44" t="n">
        <f aca="false">AN37/E37</f>
        <v>0</v>
      </c>
      <c r="AP37" s="43" t="n">
        <v>0</v>
      </c>
      <c r="AQ37" s="47" t="n">
        <f aca="false">AP37/E37</f>
        <v>0</v>
      </c>
      <c r="AR37" s="43" t="n">
        <v>0</v>
      </c>
      <c r="AS37" s="47" t="n">
        <f aca="false">AR37/E37</f>
        <v>0</v>
      </c>
      <c r="AT37" s="43" t="n">
        <v>0</v>
      </c>
      <c r="AU37" s="47" t="n">
        <f aca="false">AT37/E37</f>
        <v>0</v>
      </c>
      <c r="AV37" s="43" t="n">
        <v>0</v>
      </c>
      <c r="AW37" s="47" t="n">
        <f aca="false">AV37/E37</f>
        <v>0</v>
      </c>
      <c r="AX37" s="43" t="n">
        <v>0</v>
      </c>
      <c r="AY37" s="47" t="n">
        <f aca="false">AX37/E37</f>
        <v>0</v>
      </c>
      <c r="AZ37" s="43" t="n">
        <v>0</v>
      </c>
      <c r="BA37" s="49" t="n">
        <f aca="false">AZ37/E37</f>
        <v>0</v>
      </c>
    </row>
    <row r="38" customFormat="false" ht="15" hidden="false" customHeight="false" outlineLevel="0" collapsed="false">
      <c r="B38" s="40"/>
      <c r="C38" s="74" t="s">
        <v>253</v>
      </c>
      <c r="D38" s="51" t="s">
        <v>254</v>
      </c>
      <c r="E38" s="52" t="n">
        <v>880</v>
      </c>
      <c r="F38" s="52" t="n">
        <v>0</v>
      </c>
      <c r="G38" s="44" t="n">
        <v>0</v>
      </c>
      <c r="H38" s="55" t="n">
        <v>475</v>
      </c>
      <c r="I38" s="44" t="n">
        <f aca="false">H38/E38-1</f>
        <v>-0.460227272727273</v>
      </c>
      <c r="J38" s="55" t="n">
        <v>475</v>
      </c>
      <c r="K38" s="44" t="n">
        <f aca="false">J38/$E$7-1</f>
        <v>-0.997293395474694</v>
      </c>
      <c r="L38" s="45" t="n">
        <v>534.56</v>
      </c>
      <c r="M38" s="44" t="n">
        <f aca="false">L38/E38-1</f>
        <v>-0.392545454545455</v>
      </c>
      <c r="N38" s="45" t="n">
        <v>0</v>
      </c>
      <c r="O38" s="44" t="n">
        <f aca="false">N38/E38-1</f>
        <v>-1</v>
      </c>
      <c r="P38" s="45" t="n">
        <v>545.82</v>
      </c>
      <c r="Q38" s="44" t="n">
        <f aca="false">P38/E38-1</f>
        <v>-0.37975</v>
      </c>
      <c r="R38" s="46" t="n">
        <v>545.82</v>
      </c>
      <c r="S38" s="44" t="n">
        <f aca="false">R38/E38-1</f>
        <v>-0.37975</v>
      </c>
      <c r="T38" s="46" t="n">
        <v>545.82</v>
      </c>
      <c r="U38" s="44" t="n">
        <f aca="false">T38/E38-1</f>
        <v>-0.37975</v>
      </c>
      <c r="V38" s="43" t="n">
        <v>545.82</v>
      </c>
      <c r="W38" s="47" t="n">
        <f aca="false">V38/E38</f>
        <v>0.62025</v>
      </c>
      <c r="X38" s="43" t="n">
        <v>545.82</v>
      </c>
      <c r="Y38" s="47" t="n">
        <f aca="false">X38/E38</f>
        <v>0.62025</v>
      </c>
      <c r="Z38" s="43" t="n">
        <v>545.82</v>
      </c>
      <c r="AA38" s="47" t="n">
        <f aca="false">Z38/E38</f>
        <v>0.62025</v>
      </c>
      <c r="AB38" s="43" t="n">
        <v>545.82</v>
      </c>
      <c r="AC38" s="47" t="n">
        <f aca="false">AB38/E38</f>
        <v>0.62025</v>
      </c>
      <c r="AD38" s="43" t="n">
        <v>545.82</v>
      </c>
      <c r="AE38" s="47" t="n">
        <f aca="false">AD38/E38</f>
        <v>0.62025</v>
      </c>
      <c r="AF38" s="43" t="n">
        <v>545.82</v>
      </c>
      <c r="AG38" s="47" t="n">
        <f aca="false">AF38/E38</f>
        <v>0.62025</v>
      </c>
      <c r="AH38" s="43" t="n">
        <v>545.82</v>
      </c>
      <c r="AI38" s="47" t="n">
        <f aca="false">AH38/E38</f>
        <v>0.62025</v>
      </c>
      <c r="AJ38" s="48" t="n">
        <f aca="false">E38*12</f>
        <v>10560</v>
      </c>
      <c r="AK38" s="48" t="n">
        <f aca="false">E38*8</f>
        <v>7040</v>
      </c>
      <c r="AL38" s="43" t="n">
        <v>562.7</v>
      </c>
      <c r="AM38" s="47" t="n">
        <f aca="false">AL38/E38</f>
        <v>0.639431818181818</v>
      </c>
      <c r="AN38" s="43" t="n">
        <v>0</v>
      </c>
      <c r="AO38" s="44" t="n">
        <f aca="false">AN38/E38</f>
        <v>0</v>
      </c>
      <c r="AP38" s="43" t="n">
        <v>1125.4</v>
      </c>
      <c r="AQ38" s="47" t="n">
        <f aca="false">AP38/E38</f>
        <v>1.27886363636364</v>
      </c>
      <c r="AR38" s="43" t="n">
        <v>562.7</v>
      </c>
      <c r="AS38" s="47" t="n">
        <f aca="false">AR38/E38</f>
        <v>0.639431818181818</v>
      </c>
      <c r="AT38" s="43" t="n">
        <v>562.7</v>
      </c>
      <c r="AU38" s="47" t="n">
        <f aca="false">AT38/E38</f>
        <v>0.639431818181818</v>
      </c>
      <c r="AV38" s="43" t="n">
        <v>562.7</v>
      </c>
      <c r="AW38" s="47" t="n">
        <f aca="false">AV38/E38</f>
        <v>0.639431818181818</v>
      </c>
      <c r="AX38" s="43" t="n">
        <v>562.7</v>
      </c>
      <c r="AY38" s="47" t="n">
        <f aca="false">AX38/E38</f>
        <v>0.639431818181818</v>
      </c>
      <c r="AZ38" s="43" t="n">
        <v>562.7</v>
      </c>
      <c r="BA38" s="49" t="n">
        <f aca="false">AZ38/E38</f>
        <v>0.639431818181818</v>
      </c>
    </row>
    <row r="39" customFormat="false" ht="15" hidden="false" customHeight="false" outlineLevel="0" collapsed="false">
      <c r="B39" s="40"/>
      <c r="C39" s="76" t="s">
        <v>255</v>
      </c>
      <c r="D39" s="53" t="s">
        <v>256</v>
      </c>
      <c r="E39" s="54" t="n">
        <v>12320</v>
      </c>
      <c r="F39" s="54" t="n">
        <v>0</v>
      </c>
      <c r="G39" s="44" t="n">
        <v>0</v>
      </c>
      <c r="H39" s="64" t="n">
        <v>10000</v>
      </c>
      <c r="I39" s="44" t="n">
        <f aca="false">H39/E39-1</f>
        <v>-0.188311688311688</v>
      </c>
      <c r="J39" s="64" t="n">
        <v>0</v>
      </c>
      <c r="K39" s="44" t="n">
        <f aca="false">J39/$E$7-1</f>
        <v>-1</v>
      </c>
      <c r="L39" s="45" t="n">
        <v>0</v>
      </c>
      <c r="M39" s="44" t="n">
        <f aca="false">L39/E39-1</f>
        <v>-1</v>
      </c>
      <c r="N39" s="45" t="n">
        <v>10000</v>
      </c>
      <c r="O39" s="44" t="n">
        <f aca="false">N39/E39-1</f>
        <v>-0.188311688311688</v>
      </c>
      <c r="P39" s="45" t="n">
        <v>10530.23</v>
      </c>
      <c r="Q39" s="44" t="n">
        <f aca="false">P39/E39-1</f>
        <v>-0.145273538961039</v>
      </c>
      <c r="R39" s="46" t="n">
        <v>0</v>
      </c>
      <c r="S39" s="44" t="n">
        <f aca="false">R39/E39-1</f>
        <v>-1</v>
      </c>
      <c r="T39" s="46" t="n">
        <v>10256.62</v>
      </c>
      <c r="U39" s="44" t="n">
        <f aca="false">T39/E39-1</f>
        <v>-0.167482142857143</v>
      </c>
      <c r="V39" s="43" t="n">
        <v>10000</v>
      </c>
      <c r="W39" s="47" t="n">
        <f aca="false">V39/E39</f>
        <v>0.811688311688312</v>
      </c>
      <c r="X39" s="43" t="n">
        <v>10000</v>
      </c>
      <c r="Y39" s="47" t="n">
        <f aca="false">X39/E39</f>
        <v>0.811688311688312</v>
      </c>
      <c r="Z39" s="43" t="n">
        <v>10000</v>
      </c>
      <c r="AA39" s="47" t="n">
        <f aca="false">Z39/E39</f>
        <v>0.811688311688312</v>
      </c>
      <c r="AB39" s="43" t="n">
        <v>10000</v>
      </c>
      <c r="AC39" s="47" t="n">
        <f aca="false">AB39/E39</f>
        <v>0.811688311688312</v>
      </c>
      <c r="AD39" s="43" t="n">
        <v>10000</v>
      </c>
      <c r="AE39" s="47" t="n">
        <f aca="false">AD39/E39</f>
        <v>0.811688311688312</v>
      </c>
      <c r="AF39" s="43" t="n">
        <v>30000</v>
      </c>
      <c r="AG39" s="47" t="n">
        <f aca="false">AF39/E39</f>
        <v>2.43506493506494</v>
      </c>
      <c r="AH39" s="43" t="n">
        <v>20000</v>
      </c>
      <c r="AI39" s="47" t="n">
        <f aca="false">AH39/E39</f>
        <v>1.62337662337662</v>
      </c>
      <c r="AJ39" s="65" t="n">
        <f aca="false">E39*12</f>
        <v>147840</v>
      </c>
      <c r="AK39" s="48" t="n">
        <f aca="false">E39*8</f>
        <v>98560</v>
      </c>
      <c r="AL39" s="43" t="n">
        <v>10000</v>
      </c>
      <c r="AM39" s="47" t="n">
        <f aca="false">AL39/E39</f>
        <v>0.811688311688312</v>
      </c>
      <c r="AN39" s="43" t="n">
        <v>0</v>
      </c>
      <c r="AO39" s="44" t="n">
        <f aca="false">AN39/E39</f>
        <v>0</v>
      </c>
      <c r="AP39" s="43" t="n">
        <v>20386.76</v>
      </c>
      <c r="AQ39" s="47" t="n">
        <f aca="false">AP39/E39</f>
        <v>1.65476948051948</v>
      </c>
      <c r="AR39" s="43" t="n">
        <v>10000</v>
      </c>
      <c r="AS39" s="47" t="n">
        <f aca="false">AR39/E39</f>
        <v>0.811688311688312</v>
      </c>
      <c r="AT39" s="43" t="n">
        <v>10000</v>
      </c>
      <c r="AU39" s="47" t="n">
        <f aca="false">AT39/E39</f>
        <v>0.811688311688312</v>
      </c>
      <c r="AV39" s="43" t="n">
        <v>10000</v>
      </c>
      <c r="AW39" s="47" t="n">
        <f aca="false">AV39/E39</f>
        <v>0.811688311688312</v>
      </c>
      <c r="AX39" s="43" t="n">
        <v>10000</v>
      </c>
      <c r="AY39" s="47" t="n">
        <f aca="false">AX39/E39</f>
        <v>0.811688311688312</v>
      </c>
      <c r="AZ39" s="43" t="n">
        <v>10000</v>
      </c>
      <c r="BA39" s="49" t="n">
        <f aca="false">AZ39/E39</f>
        <v>0.811688311688312</v>
      </c>
    </row>
    <row r="40" s="30" customFormat="true" ht="19.5" hidden="false" customHeight="true" outlineLevel="0" collapsed="false">
      <c r="B40" s="40"/>
      <c r="C40" s="66" t="s">
        <v>205</v>
      </c>
      <c r="D40" s="66"/>
      <c r="E40" s="67" t="n">
        <f aca="false">SUM(E31:E39)</f>
        <v>52470</v>
      </c>
      <c r="F40" s="67" t="n">
        <f aca="false">SUM(F31:F39)</f>
        <v>39233.04</v>
      </c>
      <c r="G40" s="67" t="n">
        <f aca="false">SUM(G31:G39)</f>
        <v>9.07588648221344</v>
      </c>
      <c r="H40" s="67" t="n">
        <f aca="false">SUM(H31:H39)</f>
        <v>49894.52</v>
      </c>
      <c r="I40" s="67" t="n">
        <f aca="false">SUM(I31:I39)</f>
        <v>-2.41063121524503</v>
      </c>
      <c r="J40" s="67" t="n">
        <f aca="false">SUM(J31:J39)</f>
        <v>38429.3</v>
      </c>
      <c r="K40" s="67" t="n">
        <f aca="false">SUM(K31:K39)</f>
        <v>-8.78102543729612</v>
      </c>
      <c r="L40" s="67" t="n">
        <f aca="false">SUM(L31:L39)</f>
        <v>21961.96</v>
      </c>
      <c r="M40" s="67" t="n">
        <f aca="false">SUM(M31:M39)</f>
        <v>-5.38644390869772</v>
      </c>
      <c r="N40" s="67" t="n">
        <f aca="false">SUM(N31:N39)</f>
        <v>44749.2</v>
      </c>
      <c r="O40" s="67" t="n">
        <f aca="false">SUM(O31:O39)</f>
        <v>-3.23123255415197</v>
      </c>
      <c r="P40" s="67" t="n">
        <f aca="false">SUM(P31:P39)</f>
        <v>51095.23</v>
      </c>
      <c r="Q40" s="67" t="n">
        <f aca="false">SUM(Q31:Q39)</f>
        <v>-2.85271492815459</v>
      </c>
      <c r="R40" s="67" t="n">
        <f aca="false">SUM(R31:R39)</f>
        <v>27435.78</v>
      </c>
      <c r="S40" s="67" t="n">
        <f aca="false">SUM(S31:S39)</f>
        <v>-3.74025913643607</v>
      </c>
      <c r="T40" s="67" t="n">
        <f aca="false">SUM(T31:T39)</f>
        <v>45229.31</v>
      </c>
      <c r="U40" s="67" t="n">
        <f aca="false">SUM(U31:U39)</f>
        <v>0.0554911429487879</v>
      </c>
      <c r="V40" s="67" t="n">
        <f aca="false">SUM(V31:V39)</f>
        <v>39689.98</v>
      </c>
      <c r="W40" s="68" t="n">
        <f aca="false">V40/E40</f>
        <v>0.756431865828092</v>
      </c>
      <c r="X40" s="67" t="n">
        <f aca="false">SUM(X31:X39)</f>
        <v>53153.17</v>
      </c>
      <c r="Y40" s="68" t="n">
        <f aca="false">X40/E40</f>
        <v>1.0130202020202</v>
      </c>
      <c r="Z40" s="69" t="n">
        <f aca="false">SUM(Z31:Z39)</f>
        <v>43382.28</v>
      </c>
      <c r="AA40" s="68" t="n">
        <f aca="false">Z40/E40</f>
        <v>0.826801600914809</v>
      </c>
      <c r="AB40" s="69" t="n">
        <f aca="false">SUM(AB31:AB39)</f>
        <v>49202.03</v>
      </c>
      <c r="AC40" s="68" t="n">
        <f aca="false">AB40/E40</f>
        <v>0.937717362302268</v>
      </c>
      <c r="AD40" s="69" t="n">
        <f aca="false">SUM(AD31:AD39)</f>
        <v>42452.18</v>
      </c>
      <c r="AE40" s="68" t="n">
        <f aca="false">AD40/E40</f>
        <v>0.809075281113017</v>
      </c>
      <c r="AF40" s="69" t="n">
        <f aca="false">SUM(AF31:AF39)</f>
        <v>65368.08</v>
      </c>
      <c r="AG40" s="68" t="n">
        <f aca="false">AF40/E40</f>
        <v>1.24581818181818</v>
      </c>
      <c r="AH40" s="69" t="n">
        <f aca="false">SUM(AH31:AH39)</f>
        <v>55459.9</v>
      </c>
      <c r="AI40" s="68" t="n">
        <f aca="false">AH40/E40</f>
        <v>1.05698303792643</v>
      </c>
      <c r="AJ40" s="70" t="n">
        <f aca="false">SUM(AJ31:AJ39)</f>
        <v>629640</v>
      </c>
      <c r="AK40" s="70" t="n">
        <f aca="false">SUM(AK31:AK39)</f>
        <v>419760</v>
      </c>
      <c r="AL40" s="69" t="n">
        <f aca="false">SUM(AL31:AL39)</f>
        <v>46207.64</v>
      </c>
      <c r="AM40" s="68" t="n">
        <f aca="false">AL40/E40</f>
        <v>0.88064875166762</v>
      </c>
      <c r="AN40" s="69" t="n">
        <f aca="false">SUM(AN31:AN39)</f>
        <v>23806.33</v>
      </c>
      <c r="AO40" s="71" t="n">
        <f aca="false">AN40/E40</f>
        <v>0.453713169430151</v>
      </c>
      <c r="AP40" s="69" t="n">
        <f aca="false">SUM(AP31:AP39)</f>
        <v>68432.33</v>
      </c>
      <c r="AQ40" s="68" t="n">
        <f aca="false">AP40/E40</f>
        <v>1.3042182199352</v>
      </c>
      <c r="AR40" s="69" t="n">
        <f aca="false">SUM(AR31:AR39)</f>
        <v>43230.38</v>
      </c>
      <c r="AS40" s="68" t="n">
        <f aca="false">AR40/E40</f>
        <v>0.82390661330284</v>
      </c>
      <c r="AT40" s="69" t="n">
        <f aca="false">SUM(AT31:AT39)</f>
        <v>40071.25</v>
      </c>
      <c r="AU40" s="68" t="n">
        <f aca="false">AT40/E40</f>
        <v>0.763698303792643</v>
      </c>
      <c r="AV40" s="69" t="n">
        <f aca="false">SUM(AV31:AV39)</f>
        <v>53530.82</v>
      </c>
      <c r="AW40" s="68" t="n">
        <f aca="false">AV40/E40</f>
        <v>1.02021764817991</v>
      </c>
      <c r="AX40" s="69" t="n">
        <f aca="false">SUM(AX31:AX39)</f>
        <v>53275.91</v>
      </c>
      <c r="AY40" s="68" t="n">
        <f aca="false">AX40/E40</f>
        <v>1.01535944349152</v>
      </c>
      <c r="AZ40" s="69" t="n">
        <f aca="false">SUM(AZ31:AZ39)</f>
        <v>21097.21</v>
      </c>
      <c r="BA40" s="68" t="n">
        <f aca="false">AZ40/E40</f>
        <v>0.402081379836097</v>
      </c>
    </row>
    <row r="41" customFormat="false" ht="15" hidden="false" customHeight="true" outlineLevel="0" collapsed="false">
      <c r="B41" s="40" t="s">
        <v>257</v>
      </c>
      <c r="C41" s="74" t="s">
        <v>258</v>
      </c>
      <c r="D41" s="51" t="s">
        <v>259</v>
      </c>
      <c r="E41" s="52" t="n">
        <v>5500</v>
      </c>
      <c r="F41" s="52" t="n">
        <v>5600</v>
      </c>
      <c r="G41" s="44" t="n">
        <f aca="false">F41/E41-1</f>
        <v>0.0181818181818181</v>
      </c>
      <c r="H41" s="55" t="n">
        <v>5750</v>
      </c>
      <c r="I41" s="44" t="n">
        <f aca="false">H41/E41-1</f>
        <v>0.0454545454545454</v>
      </c>
      <c r="J41" s="55" t="n">
        <v>5000</v>
      </c>
      <c r="K41" s="44" t="n">
        <f aca="false">J41/$E$7-1</f>
        <v>-0.97150942604941</v>
      </c>
      <c r="L41" s="45" t="n">
        <v>5000</v>
      </c>
      <c r="M41" s="44" t="n">
        <f aca="false">L41/E41-1</f>
        <v>-0.0909090909090909</v>
      </c>
      <c r="N41" s="45" t="n">
        <v>5000</v>
      </c>
      <c r="O41" s="44" t="n">
        <f aca="false">N41/E41-1</f>
        <v>-0.0909090909090909</v>
      </c>
      <c r="P41" s="45" t="n">
        <v>5000</v>
      </c>
      <c r="Q41" s="44" t="n">
        <f aca="false">P41/E41-1</f>
        <v>-0.0909090909090909</v>
      </c>
      <c r="R41" s="46" t="n">
        <v>5000</v>
      </c>
      <c r="S41" s="44" t="n">
        <f aca="false">R41/E41-1</f>
        <v>-0.0909090909090909</v>
      </c>
      <c r="T41" s="46" t="n">
        <v>5000</v>
      </c>
      <c r="U41" s="44" t="n">
        <f aca="false">T41/E41-1</f>
        <v>-0.0909090909090909</v>
      </c>
      <c r="V41" s="43" t="n">
        <v>7500</v>
      </c>
      <c r="W41" s="47" t="n">
        <f aca="false">V41/E41</f>
        <v>1.36363636363636</v>
      </c>
      <c r="X41" s="43" t="n">
        <v>5500</v>
      </c>
      <c r="Y41" s="47" t="n">
        <f aca="false">X41/E41</f>
        <v>1</v>
      </c>
      <c r="Z41" s="43" t="n">
        <v>5500</v>
      </c>
      <c r="AA41" s="47" t="n">
        <f aca="false">Z41/E41</f>
        <v>1</v>
      </c>
      <c r="AB41" s="43" t="n">
        <v>5500</v>
      </c>
      <c r="AC41" s="47" t="n">
        <f aca="false">AB41/E41</f>
        <v>1</v>
      </c>
      <c r="AD41" s="43" t="n">
        <v>5500</v>
      </c>
      <c r="AE41" s="47" t="n">
        <f aca="false">AD41/E41</f>
        <v>1</v>
      </c>
      <c r="AF41" s="43" t="n">
        <v>5500</v>
      </c>
      <c r="AG41" s="47" t="n">
        <f aca="false">AF41/E41</f>
        <v>1</v>
      </c>
      <c r="AH41" s="43" t="n">
        <v>5500</v>
      </c>
      <c r="AI41" s="47" t="n">
        <f aca="false">AH41/E41</f>
        <v>1</v>
      </c>
      <c r="AJ41" s="48" t="n">
        <f aca="false">E41*12</f>
        <v>66000</v>
      </c>
      <c r="AK41" s="48" t="n">
        <f aca="false">E41*8</f>
        <v>44000</v>
      </c>
      <c r="AL41" s="43" t="n">
        <v>5500</v>
      </c>
      <c r="AM41" s="47" t="n">
        <f aca="false">AL41/E41</f>
        <v>1</v>
      </c>
      <c r="AN41" s="43" t="n">
        <v>0</v>
      </c>
      <c r="AO41" s="44" t="n">
        <f aca="false">AN41/E41</f>
        <v>0</v>
      </c>
      <c r="AP41" s="43" t="n">
        <v>11000</v>
      </c>
      <c r="AQ41" s="47" t="n">
        <f aca="false">AP41/E41</f>
        <v>2</v>
      </c>
      <c r="AR41" s="43" t="n">
        <v>5500</v>
      </c>
      <c r="AS41" s="47" t="n">
        <f aca="false">AR41/E41</f>
        <v>1</v>
      </c>
      <c r="AT41" s="43" t="n">
        <v>5500</v>
      </c>
      <c r="AU41" s="47" t="n">
        <f aca="false">AT41/E41</f>
        <v>1</v>
      </c>
      <c r="AV41" s="43" t="n">
        <v>5500</v>
      </c>
      <c r="AW41" s="47" t="n">
        <f aca="false">AV41/E41</f>
        <v>1</v>
      </c>
      <c r="AX41" s="43" t="n">
        <v>5500</v>
      </c>
      <c r="AY41" s="47" t="n">
        <f aca="false">AX41/E41</f>
        <v>1</v>
      </c>
      <c r="AZ41" s="43" t="n">
        <v>5894.35</v>
      </c>
      <c r="BA41" s="49" t="n">
        <f aca="false">AZ41/E41</f>
        <v>1.0717</v>
      </c>
    </row>
    <row r="42" customFormat="false" ht="15" hidden="false" customHeight="false" outlineLevel="0" collapsed="false">
      <c r="B42" s="40"/>
      <c r="C42" s="74" t="s">
        <v>260</v>
      </c>
      <c r="D42" s="51" t="s">
        <v>261</v>
      </c>
      <c r="E42" s="52" t="n">
        <v>3850</v>
      </c>
      <c r="F42" s="52" t="n">
        <v>9000</v>
      </c>
      <c r="G42" s="44" t="n">
        <f aca="false">F42/E42-1</f>
        <v>1.33766233766234</v>
      </c>
      <c r="H42" s="55" t="n">
        <v>9000</v>
      </c>
      <c r="I42" s="44" t="n">
        <f aca="false">H42/E42-1</f>
        <v>1.33766233766234</v>
      </c>
      <c r="J42" s="55" t="n">
        <v>9000</v>
      </c>
      <c r="K42" s="44" t="n">
        <f aca="false">J42/$E$7-1</f>
        <v>-0.948716966888939</v>
      </c>
      <c r="L42" s="45" t="n">
        <v>7500</v>
      </c>
      <c r="M42" s="44" t="n">
        <f aca="false">L42/E42-1</f>
        <v>0.948051948051948</v>
      </c>
      <c r="N42" s="45" t="n">
        <v>7500</v>
      </c>
      <c r="O42" s="44" t="n">
        <f aca="false">N42/E42-1</f>
        <v>0.948051948051948</v>
      </c>
      <c r="P42" s="45" t="n">
        <v>7500</v>
      </c>
      <c r="Q42" s="44" t="n">
        <f aca="false">P42/E42-1</f>
        <v>0.948051948051948</v>
      </c>
      <c r="R42" s="46" t="n">
        <v>4500</v>
      </c>
      <c r="S42" s="44" t="n">
        <f aca="false">R42/E42-1</f>
        <v>0.168831168831169</v>
      </c>
      <c r="T42" s="46" t="n">
        <v>7500</v>
      </c>
      <c r="U42" s="44" t="n">
        <f aca="false">T42/E42-1</f>
        <v>0.948051948051948</v>
      </c>
      <c r="V42" s="43" t="n">
        <v>6750</v>
      </c>
      <c r="W42" s="47" t="n">
        <f aca="false">V42/E42</f>
        <v>1.75324675324675</v>
      </c>
      <c r="X42" s="43" t="n">
        <v>4950</v>
      </c>
      <c r="Y42" s="47" t="n">
        <f aca="false">X42/E42</f>
        <v>1.28571428571429</v>
      </c>
      <c r="Z42" s="43" t="n">
        <v>7950</v>
      </c>
      <c r="AA42" s="47" t="n">
        <f aca="false">Z42/E42</f>
        <v>2.06493506493507</v>
      </c>
      <c r="AB42" s="43" t="n">
        <v>7950</v>
      </c>
      <c r="AC42" s="47" t="n">
        <f aca="false">AB42/E42</f>
        <v>2.06493506493507</v>
      </c>
      <c r="AD42" s="43" t="n">
        <v>7950</v>
      </c>
      <c r="AE42" s="47" t="n">
        <f aca="false">AD42/E42</f>
        <v>2.06493506493507</v>
      </c>
      <c r="AF42" s="43" t="n">
        <v>7950</v>
      </c>
      <c r="AG42" s="47" t="n">
        <f aca="false">AF42/E42</f>
        <v>2.06493506493507</v>
      </c>
      <c r="AH42" s="43" t="n">
        <v>7950</v>
      </c>
      <c r="AI42" s="47" t="n">
        <f aca="false">AH42/E42</f>
        <v>2.06493506493507</v>
      </c>
      <c r="AJ42" s="48" t="n">
        <f aca="false">E42*12</f>
        <v>46200</v>
      </c>
      <c r="AK42" s="48" t="n">
        <f aca="false">E42*8</f>
        <v>30800</v>
      </c>
      <c r="AL42" s="43" t="n">
        <v>7950</v>
      </c>
      <c r="AM42" s="47" t="n">
        <f aca="false">AL42/E42</f>
        <v>2.06493506493507</v>
      </c>
      <c r="AN42" s="43" t="n">
        <v>0</v>
      </c>
      <c r="AO42" s="44" t="n">
        <f aca="false">AN42/E42</f>
        <v>0</v>
      </c>
      <c r="AP42" s="43" t="n">
        <v>15900</v>
      </c>
      <c r="AQ42" s="47" t="n">
        <f aca="false">AP42/E42</f>
        <v>4.12987012987013</v>
      </c>
      <c r="AR42" s="43" t="n">
        <v>7950</v>
      </c>
      <c r="AS42" s="47" t="n">
        <f aca="false">AR42/E42</f>
        <v>2.06493506493507</v>
      </c>
      <c r="AT42" s="43" t="n">
        <v>7950</v>
      </c>
      <c r="AU42" s="47" t="n">
        <f aca="false">AT42/E42</f>
        <v>2.06493506493507</v>
      </c>
      <c r="AV42" s="43" t="n">
        <v>8150</v>
      </c>
      <c r="AW42" s="47" t="n">
        <f aca="false">AV42/E42</f>
        <v>2.11688311688312</v>
      </c>
      <c r="AX42" s="43" t="n">
        <v>8150</v>
      </c>
      <c r="AY42" s="47" t="n">
        <f aca="false">AX42/E42</f>
        <v>2.11688311688312</v>
      </c>
      <c r="AZ42" s="43" t="n">
        <v>8519.25</v>
      </c>
      <c r="BA42" s="49" t="n">
        <f aca="false">AZ42/E42</f>
        <v>2.21279220779221</v>
      </c>
    </row>
    <row r="43" customFormat="false" ht="15" hidden="false" customHeight="false" outlineLevel="0" collapsed="false">
      <c r="B43" s="40"/>
      <c r="C43" s="74" t="s">
        <v>262</v>
      </c>
      <c r="D43" s="51" t="s">
        <v>263</v>
      </c>
      <c r="E43" s="52" t="n">
        <v>5500</v>
      </c>
      <c r="F43" s="73" t="n">
        <v>5000</v>
      </c>
      <c r="G43" s="44" t="n">
        <f aca="false">F43/E43-1</f>
        <v>-0.0909090909090909</v>
      </c>
      <c r="H43" s="55" t="n">
        <v>5000</v>
      </c>
      <c r="I43" s="44" t="n">
        <f aca="false">H43/E43-1</f>
        <v>-0.0909090909090909</v>
      </c>
      <c r="J43" s="55" t="n">
        <v>5000</v>
      </c>
      <c r="K43" s="44" t="n">
        <f aca="false">J43/$E$7-1</f>
        <v>-0.97150942604941</v>
      </c>
      <c r="L43" s="45" t="n">
        <v>5000</v>
      </c>
      <c r="M43" s="44" t="n">
        <f aca="false">L43/E43-1</f>
        <v>-0.0909090909090909</v>
      </c>
      <c r="N43" s="45" t="n">
        <v>5000</v>
      </c>
      <c r="O43" s="44" t="n">
        <f aca="false">N43/E43-1</f>
        <v>-0.0909090909090909</v>
      </c>
      <c r="P43" s="45" t="n">
        <v>5000</v>
      </c>
      <c r="Q43" s="44" t="n">
        <f aca="false">P43/E43-1</f>
        <v>-0.0909090909090909</v>
      </c>
      <c r="R43" s="46" t="n">
        <v>5000</v>
      </c>
      <c r="S43" s="44" t="n">
        <f aca="false">R43/E43-1</f>
        <v>-0.0909090909090909</v>
      </c>
      <c r="T43" s="46" t="n">
        <v>5000</v>
      </c>
      <c r="U43" s="44" t="n">
        <f aca="false">T43/E43-1</f>
        <v>-0.0909090909090909</v>
      </c>
      <c r="V43" s="43" t="n">
        <v>5000</v>
      </c>
      <c r="W43" s="47" t="n">
        <f aca="false">V43/E43</f>
        <v>0.909090909090909</v>
      </c>
      <c r="X43" s="43" t="n">
        <v>5000</v>
      </c>
      <c r="Y43" s="47" t="n">
        <f aca="false">X43/E43</f>
        <v>0.909090909090909</v>
      </c>
      <c r="Z43" s="43" t="n">
        <v>5000</v>
      </c>
      <c r="AA43" s="47" t="n">
        <f aca="false">Z43/E43</f>
        <v>0.909090909090909</v>
      </c>
      <c r="AB43" s="43" t="n">
        <v>5500</v>
      </c>
      <c r="AC43" s="47" t="n">
        <f aca="false">AB43/E43</f>
        <v>1</v>
      </c>
      <c r="AD43" s="43" t="n">
        <v>5500</v>
      </c>
      <c r="AE43" s="47" t="n">
        <f aca="false">AD43/E43</f>
        <v>1</v>
      </c>
      <c r="AF43" s="43" t="n">
        <v>5500</v>
      </c>
      <c r="AG43" s="47" t="n">
        <f aca="false">AF43/E43</f>
        <v>1</v>
      </c>
      <c r="AH43" s="43" t="n">
        <v>5500</v>
      </c>
      <c r="AI43" s="47" t="n">
        <f aca="false">AH43/E43</f>
        <v>1</v>
      </c>
      <c r="AJ43" s="48" t="n">
        <f aca="false">E43*12</f>
        <v>66000</v>
      </c>
      <c r="AK43" s="48" t="n">
        <f aca="false">E43*8</f>
        <v>44000</v>
      </c>
      <c r="AL43" s="43" t="n">
        <v>5500</v>
      </c>
      <c r="AM43" s="47" t="n">
        <f aca="false">AL43/E43</f>
        <v>1</v>
      </c>
      <c r="AN43" s="43" t="n">
        <v>0</v>
      </c>
      <c r="AO43" s="44" t="n">
        <f aca="false">AN43/E43</f>
        <v>0</v>
      </c>
      <c r="AP43" s="43" t="n">
        <v>11000</v>
      </c>
      <c r="AQ43" s="47" t="n">
        <f aca="false">AP43/E43</f>
        <v>2</v>
      </c>
      <c r="AR43" s="43" t="n">
        <v>5500</v>
      </c>
      <c r="AS43" s="47" t="n">
        <f aca="false">AR43/E43</f>
        <v>1</v>
      </c>
      <c r="AT43" s="43" t="n">
        <v>5500</v>
      </c>
      <c r="AU43" s="47" t="n">
        <f aca="false">AT43/E43</f>
        <v>1</v>
      </c>
      <c r="AV43" s="43" t="n">
        <v>5500</v>
      </c>
      <c r="AW43" s="47" t="n">
        <f aca="false">AV43/E43</f>
        <v>1</v>
      </c>
      <c r="AX43" s="43" t="n">
        <v>5500</v>
      </c>
      <c r="AY43" s="47" t="n">
        <f aca="false">AX43/E43</f>
        <v>1</v>
      </c>
      <c r="AZ43" s="43" t="n">
        <v>5500</v>
      </c>
      <c r="BA43" s="49" t="n">
        <f aca="false">AZ43/E43</f>
        <v>1</v>
      </c>
    </row>
    <row r="44" customFormat="false" ht="15" hidden="false" customHeight="false" outlineLevel="0" collapsed="false">
      <c r="B44" s="40"/>
      <c r="C44" s="74" t="s">
        <v>264</v>
      </c>
      <c r="D44" s="51" t="s">
        <v>265</v>
      </c>
      <c r="E44" s="52" t="n">
        <v>5500</v>
      </c>
      <c r="F44" s="73" t="n">
        <v>5000</v>
      </c>
      <c r="G44" s="44" t="n">
        <f aca="false">F44/E44-1</f>
        <v>-0.0909090909090909</v>
      </c>
      <c r="H44" s="55" t="n">
        <v>5000</v>
      </c>
      <c r="I44" s="44" t="n">
        <f aca="false">H44/E44-1</f>
        <v>-0.0909090909090909</v>
      </c>
      <c r="J44" s="55" t="n">
        <v>5000</v>
      </c>
      <c r="K44" s="44" t="n">
        <f aca="false">J44/$E$7-1</f>
        <v>-0.97150942604941</v>
      </c>
      <c r="L44" s="45" t="n">
        <v>5000</v>
      </c>
      <c r="M44" s="44" t="n">
        <f aca="false">L44/E44-1</f>
        <v>-0.0909090909090909</v>
      </c>
      <c r="N44" s="45" t="n">
        <v>5000</v>
      </c>
      <c r="O44" s="44" t="n">
        <f aca="false">N44/E44-1</f>
        <v>-0.0909090909090909</v>
      </c>
      <c r="P44" s="45" t="n">
        <v>5000</v>
      </c>
      <c r="Q44" s="44" t="n">
        <f aca="false">P44/E44-1</f>
        <v>-0.0909090909090909</v>
      </c>
      <c r="R44" s="46" t="n">
        <v>5000</v>
      </c>
      <c r="S44" s="44" t="n">
        <f aca="false">R44/E44-1</f>
        <v>-0.0909090909090909</v>
      </c>
      <c r="T44" s="46" t="n">
        <v>5000</v>
      </c>
      <c r="U44" s="44" t="n">
        <f aca="false">T44/E44-1</f>
        <v>-0.0909090909090909</v>
      </c>
      <c r="V44" s="43" t="n">
        <v>5000</v>
      </c>
      <c r="W44" s="47" t="n">
        <f aca="false">V44/E44</f>
        <v>0.909090909090909</v>
      </c>
      <c r="X44" s="43" t="n">
        <v>5000</v>
      </c>
      <c r="Y44" s="47" t="n">
        <f aca="false">X44/E44</f>
        <v>0.909090909090909</v>
      </c>
      <c r="Z44" s="43" t="n">
        <v>5000</v>
      </c>
      <c r="AA44" s="47" t="n">
        <f aca="false">Z44/E44</f>
        <v>0.909090909090909</v>
      </c>
      <c r="AB44" s="43" t="n">
        <v>5000</v>
      </c>
      <c r="AC44" s="47" t="n">
        <f aca="false">AB44/E44</f>
        <v>0.909090909090909</v>
      </c>
      <c r="AD44" s="43" t="n">
        <v>5000</v>
      </c>
      <c r="AE44" s="47" t="n">
        <f aca="false">AD44/E44</f>
        <v>0.909090909090909</v>
      </c>
      <c r="AF44" s="43" t="n">
        <v>5000</v>
      </c>
      <c r="AG44" s="47" t="n">
        <f aca="false">AF44/E44</f>
        <v>0.909090909090909</v>
      </c>
      <c r="AH44" s="43" t="n">
        <v>5000</v>
      </c>
      <c r="AI44" s="47" t="n">
        <f aca="false">AH44/E44</f>
        <v>0.909090909090909</v>
      </c>
      <c r="AJ44" s="48" t="n">
        <f aca="false">E44*12</f>
        <v>66000</v>
      </c>
      <c r="AK44" s="48" t="n">
        <f aca="false">E44*8</f>
        <v>44000</v>
      </c>
      <c r="AL44" s="43" t="n">
        <v>5000</v>
      </c>
      <c r="AM44" s="47" t="n">
        <f aca="false">AL44/E44</f>
        <v>0.909090909090909</v>
      </c>
      <c r="AN44" s="43" t="n">
        <v>0</v>
      </c>
      <c r="AO44" s="44" t="n">
        <f aca="false">AN44/E44</f>
        <v>0</v>
      </c>
      <c r="AP44" s="43" t="n">
        <v>10000</v>
      </c>
      <c r="AQ44" s="47" t="n">
        <f aca="false">AP44/E44</f>
        <v>1.81818181818182</v>
      </c>
      <c r="AR44" s="43" t="n">
        <v>5000</v>
      </c>
      <c r="AS44" s="47" t="n">
        <f aca="false">AR44/E44</f>
        <v>0.909090909090909</v>
      </c>
      <c r="AT44" s="43" t="n">
        <v>5000</v>
      </c>
      <c r="AU44" s="47" t="n">
        <f aca="false">AT44/E44</f>
        <v>0.909090909090909</v>
      </c>
      <c r="AV44" s="43" t="n">
        <v>5000</v>
      </c>
      <c r="AW44" s="47" t="n">
        <f aca="false">AV44/E44</f>
        <v>0.909090909090909</v>
      </c>
      <c r="AX44" s="43" t="n">
        <v>5000</v>
      </c>
      <c r="AY44" s="47" t="n">
        <f aca="false">AX44/E44</f>
        <v>0.909090909090909</v>
      </c>
      <c r="AZ44" s="43" t="n">
        <v>5000</v>
      </c>
      <c r="BA44" s="49" t="n">
        <f aca="false">AZ44/E44</f>
        <v>0.909090909090909</v>
      </c>
    </row>
    <row r="45" customFormat="false" ht="15" hidden="false" customHeight="false" outlineLevel="0" collapsed="false">
      <c r="B45" s="40"/>
      <c r="C45" s="74" t="s">
        <v>266</v>
      </c>
      <c r="D45" s="51" t="s">
        <v>267</v>
      </c>
      <c r="E45" s="52" t="n">
        <v>880</v>
      </c>
      <c r="F45" s="73" t="n">
        <v>304.49</v>
      </c>
      <c r="G45" s="44" t="n">
        <f aca="false">F45/E45-1</f>
        <v>-0.653988636363636</v>
      </c>
      <c r="H45" s="55" t="n">
        <v>250.48</v>
      </c>
      <c r="I45" s="44" t="n">
        <f aca="false">H45/E45-1</f>
        <v>-0.715363636363636</v>
      </c>
      <c r="J45" s="55" t="n">
        <v>103.04</v>
      </c>
      <c r="K45" s="44" t="n">
        <f aca="false">J45/$E$7-1</f>
        <v>-0.999412866252026</v>
      </c>
      <c r="L45" s="45" t="n">
        <v>0</v>
      </c>
      <c r="M45" s="44" t="n">
        <f aca="false">L45/E45-1</f>
        <v>-1</v>
      </c>
      <c r="N45" s="45" t="n">
        <v>0</v>
      </c>
      <c r="O45" s="44" t="n">
        <f aca="false">N45/E45-1</f>
        <v>-1</v>
      </c>
      <c r="P45" s="45" t="n">
        <v>0</v>
      </c>
      <c r="Q45" s="44" t="n">
        <f aca="false">P45/E45-1</f>
        <v>-1</v>
      </c>
      <c r="R45" s="46" t="n">
        <v>0</v>
      </c>
      <c r="S45" s="44" t="n">
        <f aca="false">R45/E45-1</f>
        <v>-1</v>
      </c>
      <c r="T45" s="46" t="n">
        <v>0</v>
      </c>
      <c r="U45" s="44" t="n">
        <f aca="false">T45/E45-1</f>
        <v>-1</v>
      </c>
      <c r="V45" s="43" t="n">
        <v>0</v>
      </c>
      <c r="W45" s="47" t="n">
        <f aca="false">V45/E45</f>
        <v>0</v>
      </c>
      <c r="X45" s="43" t="n">
        <v>0</v>
      </c>
      <c r="Y45" s="47" t="n">
        <f aca="false">X45/E45</f>
        <v>0</v>
      </c>
      <c r="Z45" s="43" t="n">
        <v>0</v>
      </c>
      <c r="AA45" s="47" t="n">
        <f aca="false">Z45/E45</f>
        <v>0</v>
      </c>
      <c r="AB45" s="43" t="n">
        <v>0</v>
      </c>
      <c r="AC45" s="47" t="n">
        <f aca="false">AB45/E45</f>
        <v>0</v>
      </c>
      <c r="AD45" s="43" t="n">
        <v>0</v>
      </c>
      <c r="AE45" s="47" t="n">
        <f aca="false">AD45/E45</f>
        <v>0</v>
      </c>
      <c r="AF45" s="43" t="n">
        <v>0</v>
      </c>
      <c r="AG45" s="47" t="n">
        <f aca="false">AF45/E45</f>
        <v>0</v>
      </c>
      <c r="AH45" s="43" t="n">
        <v>0</v>
      </c>
      <c r="AI45" s="47" t="n">
        <f aca="false">AH45/E45</f>
        <v>0</v>
      </c>
      <c r="AJ45" s="48" t="n">
        <f aca="false">E45*12</f>
        <v>10560</v>
      </c>
      <c r="AK45" s="48" t="n">
        <f aca="false">E45*8</f>
        <v>7040</v>
      </c>
      <c r="AL45" s="43" t="n">
        <v>0</v>
      </c>
      <c r="AM45" s="47" t="n">
        <f aca="false">AL45/E45</f>
        <v>0</v>
      </c>
      <c r="AN45" s="43" t="n">
        <v>0</v>
      </c>
      <c r="AO45" s="44" t="n">
        <f aca="false">AN45/E45</f>
        <v>0</v>
      </c>
      <c r="AP45" s="43" t="n">
        <v>0</v>
      </c>
      <c r="AQ45" s="47" t="n">
        <f aca="false">AP45/E45</f>
        <v>0</v>
      </c>
      <c r="AR45" s="43" t="n">
        <v>0</v>
      </c>
      <c r="AS45" s="47" t="n">
        <f aca="false">AR45/E45</f>
        <v>0</v>
      </c>
      <c r="AT45" s="43" t="n">
        <v>24.21</v>
      </c>
      <c r="AU45" s="47" t="n">
        <f aca="false">AT45/E45</f>
        <v>0.0275113636363636</v>
      </c>
      <c r="AV45" s="43" t="n">
        <v>0</v>
      </c>
      <c r="AW45" s="47" t="n">
        <f aca="false">AV45/E45</f>
        <v>0</v>
      </c>
      <c r="AX45" s="43" t="n">
        <v>0</v>
      </c>
      <c r="AY45" s="47" t="n">
        <f aca="false">AX45/E45</f>
        <v>0</v>
      </c>
      <c r="AZ45" s="43" t="n">
        <v>0</v>
      </c>
      <c r="BA45" s="49" t="n">
        <f aca="false">AZ45/E45</f>
        <v>0</v>
      </c>
    </row>
    <row r="46" customFormat="false" ht="15" hidden="false" customHeight="false" outlineLevel="0" collapsed="false">
      <c r="B46" s="40"/>
      <c r="C46" s="74" t="s">
        <v>268</v>
      </c>
      <c r="D46" s="51" t="s">
        <v>269</v>
      </c>
      <c r="E46" s="52" t="n">
        <v>528</v>
      </c>
      <c r="F46" s="73" t="n">
        <v>420</v>
      </c>
      <c r="G46" s="44" t="n">
        <f aca="false">F46/E46-1</f>
        <v>-0.204545454545455</v>
      </c>
      <c r="H46" s="55" t="n">
        <v>1820</v>
      </c>
      <c r="I46" s="44" t="n">
        <f aca="false">H46/E46-1</f>
        <v>2.4469696969697</v>
      </c>
      <c r="J46" s="55" t="n">
        <v>380</v>
      </c>
      <c r="K46" s="44" t="n">
        <f aca="false">J46/$E$7-1</f>
        <v>-0.997834716379755</v>
      </c>
      <c r="L46" s="45" t="n">
        <v>1260</v>
      </c>
      <c r="M46" s="44" t="n">
        <f aca="false">L46/E46-1</f>
        <v>1.38636363636364</v>
      </c>
      <c r="N46" s="45" t="n">
        <v>1450</v>
      </c>
      <c r="O46" s="44" t="n">
        <f aca="false">N46/E46-1</f>
        <v>1.74621212121212</v>
      </c>
      <c r="P46" s="45" t="n">
        <v>1190</v>
      </c>
      <c r="Q46" s="44" t="n">
        <f aca="false">P46/E46-1</f>
        <v>1.25378787878788</v>
      </c>
      <c r="R46" s="46" t="n">
        <v>570</v>
      </c>
      <c r="S46" s="44" t="n">
        <f aca="false">R46/E46-1</f>
        <v>0.0795454545454546</v>
      </c>
      <c r="T46" s="46" t="n">
        <v>1160</v>
      </c>
      <c r="U46" s="44" t="n">
        <f aca="false">T46/E46-1</f>
        <v>1.1969696969697</v>
      </c>
      <c r="V46" s="43" t="n">
        <v>1180</v>
      </c>
      <c r="W46" s="47" t="n">
        <f aca="false">V46/E46</f>
        <v>2.23484848484849</v>
      </c>
      <c r="X46" s="43" t="n">
        <v>1280</v>
      </c>
      <c r="Y46" s="47" t="n">
        <f aca="false">X46/E46</f>
        <v>2.42424242424242</v>
      </c>
      <c r="Z46" s="43" t="n">
        <v>1182.5</v>
      </c>
      <c r="AA46" s="47" t="n">
        <f aca="false">Z46/E46</f>
        <v>2.23958333333333</v>
      </c>
      <c r="AB46" s="43" t="n">
        <v>1857.5</v>
      </c>
      <c r="AC46" s="47" t="n">
        <f aca="false">AB46/E46</f>
        <v>3.51799242424242</v>
      </c>
      <c r="AD46" s="43" t="n">
        <v>2130.5</v>
      </c>
      <c r="AE46" s="47" t="n">
        <f aca="false">AD46/E46</f>
        <v>4.03503787878788</v>
      </c>
      <c r="AF46" s="43" t="n">
        <v>487.5</v>
      </c>
      <c r="AG46" s="47" t="n">
        <f aca="false">AF46/E46</f>
        <v>0.923295454545455</v>
      </c>
      <c r="AH46" s="43"/>
      <c r="AI46" s="47" t="n">
        <f aca="false">AH46/E46</f>
        <v>0</v>
      </c>
      <c r="AJ46" s="48" t="n">
        <f aca="false">E46*12</f>
        <v>6336</v>
      </c>
      <c r="AK46" s="48" t="n">
        <f aca="false">E46*8</f>
        <v>4224</v>
      </c>
      <c r="AL46" s="43" t="n">
        <v>2103.5</v>
      </c>
      <c r="AM46" s="47" t="n">
        <f aca="false">AL46/E46</f>
        <v>3.98390151515152</v>
      </c>
      <c r="AN46" s="43" t="n">
        <v>410.5</v>
      </c>
      <c r="AO46" s="44" t="n">
        <f aca="false">AN46/E46</f>
        <v>0.777462121212121</v>
      </c>
      <c r="AP46" s="43" t="n">
        <v>487.5</v>
      </c>
      <c r="AQ46" s="47" t="n">
        <f aca="false">AP46/E46</f>
        <v>0.923295454545455</v>
      </c>
      <c r="AR46" s="43"/>
      <c r="AS46" s="47" t="n">
        <f aca="false">AR46/E46</f>
        <v>0</v>
      </c>
      <c r="AT46" s="43" t="n">
        <v>3435.5</v>
      </c>
      <c r="AU46" s="47" t="n">
        <f aca="false">AT46/E46</f>
        <v>6.50662878787879</v>
      </c>
      <c r="AV46" s="43" t="n">
        <v>758.5</v>
      </c>
      <c r="AW46" s="47" t="n">
        <f aca="false">AV46/E46</f>
        <v>1.43655303030303</v>
      </c>
      <c r="AX46" s="43" t="n">
        <v>465.5</v>
      </c>
      <c r="AY46" s="47" t="n">
        <f aca="false">AX46/E46</f>
        <v>0.881628787878788</v>
      </c>
      <c r="AZ46" s="43" t="n">
        <v>495.5</v>
      </c>
      <c r="BA46" s="49" t="n">
        <f aca="false">AZ46/E46</f>
        <v>0.93844696969697</v>
      </c>
      <c r="BD46" s="30"/>
      <c r="BE46" s="30"/>
    </row>
    <row r="47" customFormat="false" ht="15" hidden="false" customHeight="false" outlineLevel="0" collapsed="false">
      <c r="B47" s="40"/>
      <c r="C47" s="74" t="s">
        <v>270</v>
      </c>
      <c r="D47" s="51" t="s">
        <v>271</v>
      </c>
      <c r="E47" s="52" t="n">
        <v>1100</v>
      </c>
      <c r="F47" s="73" t="n">
        <v>0</v>
      </c>
      <c r="G47" s="44" t="n">
        <v>0</v>
      </c>
      <c r="H47" s="55" t="n">
        <v>749.9</v>
      </c>
      <c r="I47" s="44" t="n">
        <f aca="false">H47/E47-1</f>
        <v>-0.318272727272727</v>
      </c>
      <c r="J47" s="55" t="n">
        <v>0</v>
      </c>
      <c r="K47" s="44" t="n">
        <f aca="false">J47/$E$7-1</f>
        <v>-1</v>
      </c>
      <c r="L47" s="45" t="n">
        <v>749.9</v>
      </c>
      <c r="M47" s="44" t="n">
        <f aca="false">L47/E47-1</f>
        <v>-0.318272727272727</v>
      </c>
      <c r="N47" s="45"/>
      <c r="O47" s="44" t="n">
        <f aca="false">N47/E47-1</f>
        <v>-1</v>
      </c>
      <c r="P47" s="45" t="n">
        <v>0</v>
      </c>
      <c r="Q47" s="44" t="n">
        <f aca="false">P47/E47-1</f>
        <v>-1</v>
      </c>
      <c r="R47" s="46" t="n">
        <v>0</v>
      </c>
      <c r="S47" s="44" t="n">
        <f aca="false">R47/E47-1</f>
        <v>-1</v>
      </c>
      <c r="T47" s="46" t="n">
        <v>0</v>
      </c>
      <c r="U47" s="44" t="n">
        <f aca="false">T47/E47-1</f>
        <v>-1</v>
      </c>
      <c r="V47" s="43" t="n">
        <v>0</v>
      </c>
      <c r="W47" s="47" t="n">
        <f aca="false">V47/E47</f>
        <v>0</v>
      </c>
      <c r="X47" s="43" t="n">
        <v>0</v>
      </c>
      <c r="Y47" s="47" t="n">
        <f aca="false">X47/E47</f>
        <v>0</v>
      </c>
      <c r="Z47" s="43" t="n">
        <v>0</v>
      </c>
      <c r="AA47" s="47" t="n">
        <f aca="false">Z47/E47</f>
        <v>0</v>
      </c>
      <c r="AB47" s="43" t="n">
        <v>0</v>
      </c>
      <c r="AC47" s="47" t="n">
        <f aca="false">AB47/E47</f>
        <v>0</v>
      </c>
      <c r="AD47" s="43" t="n">
        <v>0</v>
      </c>
      <c r="AE47" s="47" t="n">
        <f aca="false">AD47/E47</f>
        <v>0</v>
      </c>
      <c r="AF47" s="43" t="n">
        <v>0</v>
      </c>
      <c r="AG47" s="47" t="n">
        <f aca="false">AF47/E47</f>
        <v>0</v>
      </c>
      <c r="AH47" s="43"/>
      <c r="AI47" s="47" t="n">
        <f aca="false">AH47/E47</f>
        <v>0</v>
      </c>
      <c r="AJ47" s="48" t="n">
        <f aca="false">E47*12</f>
        <v>13200</v>
      </c>
      <c r="AK47" s="48" t="n">
        <f aca="false">E47*8</f>
        <v>8800</v>
      </c>
      <c r="AL47" s="43" t="n">
        <v>0</v>
      </c>
      <c r="AM47" s="47" t="n">
        <f aca="false">AL47/E47</f>
        <v>0</v>
      </c>
      <c r="AN47" s="43" t="n">
        <v>0</v>
      </c>
      <c r="AO47" s="44" t="n">
        <f aca="false">AN47/E47</f>
        <v>0</v>
      </c>
      <c r="AP47" s="43" t="n">
        <v>360</v>
      </c>
      <c r="AQ47" s="47" t="n">
        <f aca="false">AP47/E47</f>
        <v>0.327272727272727</v>
      </c>
      <c r="AR47" s="43" t="n">
        <v>0</v>
      </c>
      <c r="AS47" s="47" t="n">
        <f aca="false">AR47/E47</f>
        <v>0</v>
      </c>
      <c r="AT47" s="43" t="n">
        <v>0</v>
      </c>
      <c r="AU47" s="47" t="n">
        <f aca="false">AT47/E47</f>
        <v>0</v>
      </c>
      <c r="AV47" s="43" t="n">
        <v>0</v>
      </c>
      <c r="AW47" s="47" t="n">
        <f aca="false">AV47/E47</f>
        <v>0</v>
      </c>
      <c r="AX47" s="43" t="n">
        <v>0</v>
      </c>
      <c r="AY47" s="47" t="n">
        <f aca="false">AX47/E47</f>
        <v>0</v>
      </c>
      <c r="AZ47" s="43" t="n">
        <v>0</v>
      </c>
      <c r="BA47" s="49" t="n">
        <f aca="false">AZ47/E47</f>
        <v>0</v>
      </c>
    </row>
    <row r="48" customFormat="false" ht="15" hidden="false" customHeight="false" outlineLevel="0" collapsed="false">
      <c r="B48" s="40"/>
      <c r="C48" s="74" t="s">
        <v>272</v>
      </c>
      <c r="D48" s="51" t="s">
        <v>273</v>
      </c>
      <c r="E48" s="52" t="n">
        <v>2750</v>
      </c>
      <c r="F48" s="73" t="n">
        <v>0</v>
      </c>
      <c r="G48" s="44" t="n">
        <v>0</v>
      </c>
      <c r="H48" s="55" t="n">
        <v>0</v>
      </c>
      <c r="I48" s="44" t="n">
        <f aca="false">H48/E48-1</f>
        <v>-1</v>
      </c>
      <c r="J48" s="55" t="n">
        <v>0</v>
      </c>
      <c r="K48" s="44" t="n">
        <f aca="false">J48/$E$7-1</f>
        <v>-1</v>
      </c>
      <c r="L48" s="45" t="n">
        <v>0</v>
      </c>
      <c r="M48" s="44" t="n">
        <f aca="false">L48/E48-1</f>
        <v>-1</v>
      </c>
      <c r="N48" s="45"/>
      <c r="O48" s="44" t="n">
        <f aca="false">N48/E48-1</f>
        <v>-1</v>
      </c>
      <c r="P48" s="45" t="n">
        <v>0</v>
      </c>
      <c r="Q48" s="44" t="n">
        <f aca="false">P48/E48-1</f>
        <v>-1</v>
      </c>
      <c r="R48" s="46" t="n">
        <v>0</v>
      </c>
      <c r="S48" s="44" t="n">
        <f aca="false">R48/E48-1</f>
        <v>-1</v>
      </c>
      <c r="T48" s="46" t="n">
        <v>0</v>
      </c>
      <c r="U48" s="44" t="n">
        <v>0</v>
      </c>
      <c r="V48" s="43" t="n">
        <v>0</v>
      </c>
      <c r="W48" s="47" t="n">
        <v>0</v>
      </c>
      <c r="X48" s="43" t="n">
        <v>0</v>
      </c>
      <c r="Y48" s="47" t="n">
        <f aca="false">X48/E48</f>
        <v>0</v>
      </c>
      <c r="Z48" s="43" t="n">
        <v>0</v>
      </c>
      <c r="AA48" s="47" t="n">
        <f aca="false">Z48/E48</f>
        <v>0</v>
      </c>
      <c r="AB48" s="43" t="n">
        <v>0</v>
      </c>
      <c r="AC48" s="47" t="n">
        <f aca="false">AB48/E48</f>
        <v>0</v>
      </c>
      <c r="AD48" s="43" t="n">
        <v>0</v>
      </c>
      <c r="AE48" s="47" t="n">
        <f aca="false">AD48/E48</f>
        <v>0</v>
      </c>
      <c r="AF48" s="43" t="n">
        <v>0</v>
      </c>
      <c r="AG48" s="47" t="n">
        <f aca="false">AF48/E48</f>
        <v>0</v>
      </c>
      <c r="AH48" s="43" t="n">
        <v>3000</v>
      </c>
      <c r="AI48" s="47" t="n">
        <f aca="false">AH48/E48</f>
        <v>1.09090909090909</v>
      </c>
      <c r="AJ48" s="48" t="n">
        <f aca="false">E48*12</f>
        <v>33000</v>
      </c>
      <c r="AK48" s="48" t="n">
        <f aca="false">E48*8</f>
        <v>22000</v>
      </c>
      <c r="AL48" s="43" t="n">
        <v>0</v>
      </c>
      <c r="AM48" s="47" t="n">
        <f aca="false">AL48/E48</f>
        <v>0</v>
      </c>
      <c r="AN48" s="43" t="n">
        <v>0</v>
      </c>
      <c r="AO48" s="44" t="n">
        <f aca="false">AN48/E48</f>
        <v>0</v>
      </c>
      <c r="AP48" s="43" t="n">
        <v>0</v>
      </c>
      <c r="AQ48" s="47" t="n">
        <f aca="false">AP48/E48</f>
        <v>0</v>
      </c>
      <c r="AR48" s="43" t="n">
        <v>0</v>
      </c>
      <c r="AS48" s="47" t="n">
        <f aca="false">AR48/E48</f>
        <v>0</v>
      </c>
      <c r="AT48" s="43" t="n">
        <v>0</v>
      </c>
      <c r="AU48" s="47" t="n">
        <f aca="false">AT48/E48</f>
        <v>0</v>
      </c>
      <c r="AV48" s="43" t="n">
        <v>0</v>
      </c>
      <c r="AW48" s="47" t="n">
        <f aca="false">AV48/E48</f>
        <v>0</v>
      </c>
      <c r="AX48" s="43" t="n">
        <v>3500</v>
      </c>
      <c r="AY48" s="47" t="n">
        <f aca="false">AX48/E48</f>
        <v>1.27272727272727</v>
      </c>
      <c r="AZ48" s="43" t="n">
        <v>0</v>
      </c>
      <c r="BA48" s="49" t="n">
        <f aca="false">AZ48/E48</f>
        <v>0</v>
      </c>
    </row>
    <row r="49" customFormat="false" ht="15" hidden="false" customHeight="false" outlineLevel="0" collapsed="false">
      <c r="B49" s="40"/>
      <c r="C49" s="74" t="s">
        <v>274</v>
      </c>
      <c r="D49" s="51" t="s">
        <v>275</v>
      </c>
      <c r="E49" s="52" t="n">
        <v>1320</v>
      </c>
      <c r="F49" s="73" t="n">
        <v>1273.68</v>
      </c>
      <c r="G49" s="44" t="n">
        <v>0</v>
      </c>
      <c r="H49" s="55" t="n">
        <v>1273.68</v>
      </c>
      <c r="I49" s="44" t="n">
        <f aca="false">H49/E49-1</f>
        <v>-0.0350909090909091</v>
      </c>
      <c r="J49" s="55" t="n">
        <v>1273.68</v>
      </c>
      <c r="K49" s="44" t="n">
        <f aca="false">J49/$E$7-1</f>
        <v>-0.992742425154123</v>
      </c>
      <c r="L49" s="45" t="n">
        <v>0</v>
      </c>
      <c r="M49" s="44" t="n">
        <f aca="false">L49/E49-1</f>
        <v>-1</v>
      </c>
      <c r="N49" s="45"/>
      <c r="O49" s="44" t="n">
        <f aca="false">N49/E49-1</f>
        <v>-1</v>
      </c>
      <c r="P49" s="45" t="n">
        <v>0</v>
      </c>
      <c r="Q49" s="44" t="n">
        <f aca="false">P49/E49-1</f>
        <v>-1</v>
      </c>
      <c r="R49" s="46" t="n">
        <v>0</v>
      </c>
      <c r="S49" s="44" t="n">
        <f aca="false">R49/E49-1</f>
        <v>-1</v>
      </c>
      <c r="T49" s="46" t="n">
        <v>0</v>
      </c>
      <c r="U49" s="44" t="n">
        <f aca="false">T49/E49-1</f>
        <v>-1</v>
      </c>
      <c r="V49" s="43" t="n">
        <v>0</v>
      </c>
      <c r="W49" s="47" t="n">
        <f aca="false">V49/E49</f>
        <v>0</v>
      </c>
      <c r="X49" s="43" t="n">
        <v>938.5</v>
      </c>
      <c r="Y49" s="47" t="n">
        <f aca="false">X49/E49</f>
        <v>0.710984848484848</v>
      </c>
      <c r="Z49" s="43" t="n">
        <v>938.5</v>
      </c>
      <c r="AA49" s="47" t="n">
        <f aca="false">Z49/E49</f>
        <v>0.710984848484848</v>
      </c>
      <c r="AB49" s="43" t="n">
        <v>938.5</v>
      </c>
      <c r="AC49" s="47" t="n">
        <f aca="false">AB49/E49</f>
        <v>0.710984848484848</v>
      </c>
      <c r="AD49" s="43" t="n">
        <v>938.5</v>
      </c>
      <c r="AE49" s="47" t="n">
        <f aca="false">AD49/E49</f>
        <v>0.710984848484848</v>
      </c>
      <c r="AF49" s="43" t="n">
        <v>938.5</v>
      </c>
      <c r="AG49" s="47" t="n">
        <f aca="false">AF49/E49</f>
        <v>0.710984848484848</v>
      </c>
      <c r="AH49" s="43" t="n">
        <v>938.5</v>
      </c>
      <c r="AI49" s="47" t="n">
        <f aca="false">AH49/E49</f>
        <v>0.710984848484848</v>
      </c>
      <c r="AJ49" s="48" t="n">
        <f aca="false">E49*12</f>
        <v>15840</v>
      </c>
      <c r="AK49" s="48" t="n">
        <f aca="false">E49*8</f>
        <v>10560</v>
      </c>
      <c r="AL49" s="43" t="n">
        <v>938.5</v>
      </c>
      <c r="AM49" s="47" t="n">
        <f aca="false">AL49/E49</f>
        <v>0.710984848484848</v>
      </c>
      <c r="AN49" s="43" t="n">
        <v>0</v>
      </c>
      <c r="AO49" s="44" t="n">
        <f aca="false">AN49/E49</f>
        <v>0</v>
      </c>
      <c r="AP49" s="43" t="n">
        <v>1877</v>
      </c>
      <c r="AQ49" s="47" t="n">
        <f aca="false">AP49/E49</f>
        <v>1.4219696969697</v>
      </c>
      <c r="AR49" s="43" t="n">
        <v>0</v>
      </c>
      <c r="AS49" s="47" t="n">
        <f aca="false">AR49/E49</f>
        <v>0</v>
      </c>
      <c r="AT49" s="43" t="n">
        <v>0</v>
      </c>
      <c r="AU49" s="47" t="n">
        <f aca="false">AT49/E49</f>
        <v>0</v>
      </c>
      <c r="AV49" s="43" t="n">
        <v>938.5</v>
      </c>
      <c r="AW49" s="47" t="n">
        <f aca="false">AV49/E49</f>
        <v>0.710984848484848</v>
      </c>
      <c r="AX49" s="43" t="n">
        <v>938.5</v>
      </c>
      <c r="AY49" s="47" t="n">
        <f aca="false">AX49/E49</f>
        <v>0.710984848484848</v>
      </c>
      <c r="AZ49" s="43" t="n">
        <v>938.5</v>
      </c>
      <c r="BA49" s="49" t="n">
        <f aca="false">AZ49/E49</f>
        <v>0.710984848484848</v>
      </c>
      <c r="BD49" s="78"/>
      <c r="BE49" s="78"/>
    </row>
    <row r="50" customFormat="false" ht="15" hidden="false" customHeight="false" outlineLevel="0" collapsed="false">
      <c r="B50" s="40"/>
      <c r="C50" s="74" t="s">
        <v>276</v>
      </c>
      <c r="D50" s="51" t="s">
        <v>277</v>
      </c>
      <c r="E50" s="52" t="n">
        <v>1100</v>
      </c>
      <c r="F50" s="52" t="n">
        <v>0</v>
      </c>
      <c r="G50" s="44" t="n">
        <v>0</v>
      </c>
      <c r="H50" s="55" t="n">
        <v>0</v>
      </c>
      <c r="I50" s="44" t="n">
        <f aca="false">H50/E50-1</f>
        <v>-1</v>
      </c>
      <c r="J50" s="55" t="n">
        <v>0</v>
      </c>
      <c r="K50" s="44" t="n">
        <f aca="false">J50/$E$7-1</f>
        <v>-1</v>
      </c>
      <c r="L50" s="45" t="n">
        <v>0</v>
      </c>
      <c r="M50" s="44" t="n">
        <f aca="false">L50/E50-1</f>
        <v>-1</v>
      </c>
      <c r="N50" s="45"/>
      <c r="O50" s="44" t="n">
        <f aca="false">N50/E50-1</f>
        <v>-1</v>
      </c>
      <c r="P50" s="45" t="n">
        <v>0</v>
      </c>
      <c r="Q50" s="44" t="n">
        <f aca="false">P50/E50-1</f>
        <v>-1</v>
      </c>
      <c r="R50" s="46" t="n">
        <v>0</v>
      </c>
      <c r="S50" s="44" t="n">
        <f aca="false">R50/E50-1</f>
        <v>-1</v>
      </c>
      <c r="T50" s="46" t="n">
        <v>0</v>
      </c>
      <c r="U50" s="44" t="n">
        <v>0</v>
      </c>
      <c r="V50" s="43" t="n">
        <v>0</v>
      </c>
      <c r="W50" s="47" t="n">
        <v>0</v>
      </c>
      <c r="X50" s="43" t="n">
        <v>0</v>
      </c>
      <c r="Y50" s="47" t="n">
        <f aca="false">X50/E50</f>
        <v>0</v>
      </c>
      <c r="Z50" s="43" t="n">
        <v>0</v>
      </c>
      <c r="AA50" s="47" t="n">
        <f aca="false">Z50/E50</f>
        <v>0</v>
      </c>
      <c r="AB50" s="43" t="n">
        <v>0</v>
      </c>
      <c r="AC50" s="47" t="n">
        <f aca="false">AB50/E50</f>
        <v>0</v>
      </c>
      <c r="AD50" s="43" t="n">
        <v>0</v>
      </c>
      <c r="AE50" s="47" t="n">
        <f aca="false">AD50/E50</f>
        <v>0</v>
      </c>
      <c r="AF50" s="43" t="n">
        <v>0</v>
      </c>
      <c r="AG50" s="47" t="n">
        <f aca="false">AF50/E50</f>
        <v>0</v>
      </c>
      <c r="AH50" s="43" t="n">
        <v>0</v>
      </c>
      <c r="AI50" s="47" t="n">
        <f aca="false">AH50/E50</f>
        <v>0</v>
      </c>
      <c r="AJ50" s="48" t="n">
        <f aca="false">E50*12</f>
        <v>13200</v>
      </c>
      <c r="AK50" s="48" t="n">
        <f aca="false">E50*8</f>
        <v>8800</v>
      </c>
      <c r="AL50" s="43" t="n">
        <v>0</v>
      </c>
      <c r="AM50" s="47" t="n">
        <f aca="false">AL50/E50</f>
        <v>0</v>
      </c>
      <c r="AN50" s="43" t="n">
        <v>0</v>
      </c>
      <c r="AO50" s="44" t="n">
        <f aca="false">AN50/E50</f>
        <v>0</v>
      </c>
      <c r="AP50" s="43" t="n">
        <v>0</v>
      </c>
      <c r="AQ50" s="47" t="n">
        <f aca="false">AP50/E50</f>
        <v>0</v>
      </c>
      <c r="AR50" s="43" t="n">
        <v>0</v>
      </c>
      <c r="AS50" s="47" t="n">
        <f aca="false">AR50/E50</f>
        <v>0</v>
      </c>
      <c r="AT50" s="43" t="n">
        <v>0</v>
      </c>
      <c r="AU50" s="47" t="n">
        <f aca="false">AT50/E50</f>
        <v>0</v>
      </c>
      <c r="AV50" s="43" t="n">
        <v>0</v>
      </c>
      <c r="AW50" s="47" t="n">
        <f aca="false">AV50/E50</f>
        <v>0</v>
      </c>
      <c r="AX50" s="43" t="n">
        <v>0</v>
      </c>
      <c r="AY50" s="47" t="n">
        <f aca="false">AX50/E50</f>
        <v>0</v>
      </c>
      <c r="AZ50" s="43" t="n">
        <v>0</v>
      </c>
      <c r="BA50" s="49" t="n">
        <f aca="false">AZ50/E50</f>
        <v>0</v>
      </c>
    </row>
    <row r="51" customFormat="false" ht="15" hidden="false" customHeight="false" outlineLevel="0" collapsed="false">
      <c r="B51" s="40"/>
      <c r="C51" s="74" t="s">
        <v>278</v>
      </c>
      <c r="D51" s="51" t="s">
        <v>279</v>
      </c>
      <c r="E51" s="52" t="n">
        <v>3300</v>
      </c>
      <c r="F51" s="52" t="n">
        <v>2500</v>
      </c>
      <c r="G51" s="44" t="n">
        <v>0</v>
      </c>
      <c r="H51" s="55" t="n">
        <v>2500</v>
      </c>
      <c r="I51" s="44" t="n">
        <f aca="false">H51/E51-1</f>
        <v>-0.242424242424242</v>
      </c>
      <c r="J51" s="55" t="n">
        <v>2500</v>
      </c>
      <c r="K51" s="44" t="n">
        <f aca="false">J51/$E$7-1</f>
        <v>-0.985754713024705</v>
      </c>
      <c r="L51" s="45" t="n">
        <v>2500</v>
      </c>
      <c r="M51" s="44" t="n">
        <f aca="false">L51/E51-1</f>
        <v>-0.242424242424242</v>
      </c>
      <c r="N51" s="45" t="n">
        <v>2500</v>
      </c>
      <c r="O51" s="44" t="n">
        <f aca="false">N51/E51-1</f>
        <v>-0.242424242424242</v>
      </c>
      <c r="P51" s="45" t="n">
        <v>2500</v>
      </c>
      <c r="Q51" s="44" t="n">
        <f aca="false">P51/E51-1</f>
        <v>-0.242424242424242</v>
      </c>
      <c r="R51" s="46" t="n">
        <v>3000</v>
      </c>
      <c r="S51" s="44" t="n">
        <f aca="false">R51/E51-1</f>
        <v>-0.0909090909090909</v>
      </c>
      <c r="T51" s="46" t="n">
        <v>3000</v>
      </c>
      <c r="U51" s="44" t="n">
        <f aca="false">T51/E51-1</f>
        <v>-0.0909090909090909</v>
      </c>
      <c r="V51" s="43" t="n">
        <v>3000</v>
      </c>
      <c r="W51" s="47" t="n">
        <f aca="false">V51/E51</f>
        <v>0.909090909090909</v>
      </c>
      <c r="X51" s="43" t="n">
        <v>3000</v>
      </c>
      <c r="Y51" s="47" t="n">
        <f aca="false">X51/E51</f>
        <v>0.909090909090909</v>
      </c>
      <c r="Z51" s="43" t="n">
        <v>3000</v>
      </c>
      <c r="AA51" s="47" t="n">
        <f aca="false">Z51/E51</f>
        <v>0.909090909090909</v>
      </c>
      <c r="AB51" s="43" t="n">
        <v>3000</v>
      </c>
      <c r="AC51" s="47" t="n">
        <f aca="false">AB51/E51</f>
        <v>0.909090909090909</v>
      </c>
      <c r="AD51" s="43" t="n">
        <v>3000</v>
      </c>
      <c r="AE51" s="47" t="n">
        <f aca="false">AD51/E51</f>
        <v>0.909090909090909</v>
      </c>
      <c r="AF51" s="43" t="n">
        <v>3000</v>
      </c>
      <c r="AG51" s="47" t="n">
        <f aca="false">AF51/E51</f>
        <v>0.909090909090909</v>
      </c>
      <c r="AH51" s="43" t="n">
        <v>3000</v>
      </c>
      <c r="AI51" s="47" t="n">
        <f aca="false">AH51/E51</f>
        <v>0.909090909090909</v>
      </c>
      <c r="AJ51" s="48" t="n">
        <f aca="false">E51*12</f>
        <v>39600</v>
      </c>
      <c r="AK51" s="48" t="n">
        <f aca="false">E51*8</f>
        <v>26400</v>
      </c>
      <c r="AL51" s="43" t="n">
        <v>3000</v>
      </c>
      <c r="AM51" s="47" t="n">
        <f aca="false">AL51/E51</f>
        <v>0.909090909090909</v>
      </c>
      <c r="AN51" s="43" t="n">
        <v>0</v>
      </c>
      <c r="AO51" s="44" t="n">
        <f aca="false">AN51/E51</f>
        <v>0</v>
      </c>
      <c r="AP51" s="43" t="n">
        <v>6000</v>
      </c>
      <c r="AQ51" s="47" t="n">
        <f aca="false">AP51/E51</f>
        <v>1.81818181818182</v>
      </c>
      <c r="AR51" s="43" t="n">
        <v>3000</v>
      </c>
      <c r="AS51" s="47" t="n">
        <f aca="false">AR51/E51</f>
        <v>0.909090909090909</v>
      </c>
      <c r="AT51" s="43" t="n">
        <v>3000</v>
      </c>
      <c r="AU51" s="47" t="n">
        <f aca="false">AT51/E51</f>
        <v>0.909090909090909</v>
      </c>
      <c r="AV51" s="43" t="n">
        <v>3000</v>
      </c>
      <c r="AW51" s="47" t="n">
        <f aca="false">AV51/E51</f>
        <v>0.909090909090909</v>
      </c>
      <c r="AX51" s="43" t="n">
        <v>3000</v>
      </c>
      <c r="AY51" s="47" t="n">
        <f aca="false">AX51/E51</f>
        <v>0.909090909090909</v>
      </c>
      <c r="AZ51" s="43" t="n">
        <v>3000</v>
      </c>
      <c r="BA51" s="49" t="n">
        <f aca="false">AZ51/E51</f>
        <v>0.909090909090909</v>
      </c>
    </row>
    <row r="52" customFormat="false" ht="15" hidden="false" customHeight="false" outlineLevel="0" collapsed="false">
      <c r="B52" s="40"/>
      <c r="C52" s="74" t="s">
        <v>280</v>
      </c>
      <c r="D52" s="51" t="s">
        <v>281</v>
      </c>
      <c r="E52" s="52" t="n">
        <v>3300</v>
      </c>
      <c r="F52" s="52" t="n">
        <v>3000</v>
      </c>
      <c r="G52" s="44" t="n">
        <v>0</v>
      </c>
      <c r="H52" s="55" t="n">
        <v>3000</v>
      </c>
      <c r="I52" s="44" t="n">
        <f aca="false">H52/E52-1</f>
        <v>-0.0909090909090909</v>
      </c>
      <c r="J52" s="55" t="n">
        <v>3000</v>
      </c>
      <c r="K52" s="44" t="n">
        <f aca="false">J52/$E$7-1</f>
        <v>-0.982905655629646</v>
      </c>
      <c r="L52" s="45" t="n">
        <v>3000</v>
      </c>
      <c r="M52" s="44" t="n">
        <f aca="false">L52/E52-1</f>
        <v>-0.0909090909090909</v>
      </c>
      <c r="N52" s="45" t="n">
        <v>3000</v>
      </c>
      <c r="O52" s="44" t="n">
        <f aca="false">N52/E52-1</f>
        <v>-0.0909090909090909</v>
      </c>
      <c r="P52" s="45" t="n">
        <v>3000</v>
      </c>
      <c r="Q52" s="44" t="n">
        <f aca="false">P52/E52-1</f>
        <v>-0.0909090909090909</v>
      </c>
      <c r="R52" s="46" t="n">
        <v>3000</v>
      </c>
      <c r="S52" s="44" t="n">
        <f aca="false">R52/E52-1</f>
        <v>-0.0909090909090909</v>
      </c>
      <c r="T52" s="46" t="n">
        <v>3900</v>
      </c>
      <c r="U52" s="44" t="n">
        <f aca="false">T52/E52-1</f>
        <v>0.181818181818182</v>
      </c>
      <c r="V52" s="43" t="n">
        <v>0</v>
      </c>
      <c r="W52" s="47" t="n">
        <f aca="false">V52/E52</f>
        <v>0</v>
      </c>
      <c r="X52" s="43" t="n">
        <v>0</v>
      </c>
      <c r="Y52" s="47" t="n">
        <f aca="false">X52/E52</f>
        <v>0</v>
      </c>
      <c r="Z52" s="43" t="n">
        <v>0</v>
      </c>
      <c r="AA52" s="47" t="n">
        <f aca="false">Z52/E52</f>
        <v>0</v>
      </c>
      <c r="AB52" s="43" t="n">
        <v>0</v>
      </c>
      <c r="AC52" s="47" t="n">
        <f aca="false">AB52/E52</f>
        <v>0</v>
      </c>
      <c r="AD52" s="43" t="n">
        <v>0</v>
      </c>
      <c r="AE52" s="47" t="n">
        <f aca="false">AD52/E52</f>
        <v>0</v>
      </c>
      <c r="AF52" s="43" t="n">
        <v>0</v>
      </c>
      <c r="AG52" s="47" t="n">
        <f aca="false">AF52/E52</f>
        <v>0</v>
      </c>
      <c r="AH52" s="43" t="n">
        <v>0</v>
      </c>
      <c r="AI52" s="47" t="n">
        <f aca="false">AH52/E52</f>
        <v>0</v>
      </c>
      <c r="AJ52" s="48" t="n">
        <f aca="false">E52*12</f>
        <v>39600</v>
      </c>
      <c r="AK52" s="48" t="n">
        <f aca="false">E52*8</f>
        <v>26400</v>
      </c>
      <c r="AL52" s="43" t="n">
        <v>0</v>
      </c>
      <c r="AM52" s="47" t="n">
        <f aca="false">AL52/E52</f>
        <v>0</v>
      </c>
      <c r="AN52" s="43" t="n">
        <v>0</v>
      </c>
      <c r="AO52" s="44" t="n">
        <f aca="false">AN52/E52</f>
        <v>0</v>
      </c>
      <c r="AP52" s="43" t="n">
        <v>0</v>
      </c>
      <c r="AQ52" s="47" t="n">
        <f aca="false">AP52/E52</f>
        <v>0</v>
      </c>
      <c r="AR52" s="43" t="n">
        <v>0</v>
      </c>
      <c r="AS52" s="47" t="n">
        <f aca="false">AR52/E52</f>
        <v>0</v>
      </c>
      <c r="AT52" s="43" t="n">
        <v>0</v>
      </c>
      <c r="AU52" s="47" t="n">
        <f aca="false">AT52/E52</f>
        <v>0</v>
      </c>
      <c r="AV52" s="43" t="n">
        <v>0</v>
      </c>
      <c r="AW52" s="47" t="n">
        <f aca="false">AV52/E52</f>
        <v>0</v>
      </c>
      <c r="AX52" s="43" t="n">
        <v>3300</v>
      </c>
      <c r="AY52" s="47" t="n">
        <f aca="false">AX52/E52</f>
        <v>1</v>
      </c>
      <c r="AZ52" s="43" t="n">
        <v>3300</v>
      </c>
      <c r="BA52" s="49" t="n">
        <f aca="false">AZ52/E52</f>
        <v>1</v>
      </c>
    </row>
    <row r="53" customFormat="false" ht="15" hidden="false" customHeight="false" outlineLevel="0" collapsed="false">
      <c r="B53" s="40"/>
      <c r="C53" s="76" t="s">
        <v>282</v>
      </c>
      <c r="D53" s="53" t="s">
        <v>283</v>
      </c>
      <c r="E53" s="54" t="n">
        <v>0</v>
      </c>
      <c r="F53" s="54" t="n">
        <v>1474.45</v>
      </c>
      <c r="G53" s="44" t="n">
        <v>0</v>
      </c>
      <c r="H53" s="64" t="n">
        <v>11878.16</v>
      </c>
      <c r="I53" s="44" t="n">
        <v>0</v>
      </c>
      <c r="J53" s="64" t="n">
        <v>6297.21</v>
      </c>
      <c r="K53" s="44" t="n">
        <f aca="false">J53/$E$7-1</f>
        <v>-0.964117774562522</v>
      </c>
      <c r="L53" s="45" t="n">
        <v>0</v>
      </c>
      <c r="M53" s="44" t="n">
        <v>0</v>
      </c>
      <c r="N53" s="45" t="n">
        <v>3154.29</v>
      </c>
      <c r="O53" s="44" t="n">
        <v>0</v>
      </c>
      <c r="P53" s="45" t="n">
        <v>1200</v>
      </c>
      <c r="Q53" s="44" t="n">
        <v>0</v>
      </c>
      <c r="R53" s="46" t="n">
        <v>663.31</v>
      </c>
      <c r="S53" s="44" t="n">
        <v>0</v>
      </c>
      <c r="T53" s="46" t="n">
        <v>1318.18</v>
      </c>
      <c r="U53" s="44" t="n">
        <v>0</v>
      </c>
      <c r="V53" s="43" t="n">
        <v>2398.86</v>
      </c>
      <c r="W53" s="47" t="n">
        <v>0</v>
      </c>
      <c r="X53" s="43" t="n">
        <v>1200</v>
      </c>
      <c r="Y53" s="47" t="n">
        <v>0</v>
      </c>
      <c r="Z53" s="43" t="n">
        <v>2400</v>
      </c>
      <c r="AA53" s="47" t="n">
        <v>0</v>
      </c>
      <c r="AB53" s="43" t="n">
        <v>1200</v>
      </c>
      <c r="AC53" s="47" t="n">
        <v>0</v>
      </c>
      <c r="AD53" s="43" t="n">
        <v>1200</v>
      </c>
      <c r="AE53" s="47" t="n">
        <v>0</v>
      </c>
      <c r="AF53" s="43" t="n">
        <v>2400</v>
      </c>
      <c r="AG53" s="47" t="n">
        <v>0</v>
      </c>
      <c r="AH53" s="43" t="n">
        <v>1200</v>
      </c>
      <c r="AI53" s="47" t="n">
        <v>0</v>
      </c>
      <c r="AJ53" s="65" t="n">
        <f aca="false">E53*12</f>
        <v>0</v>
      </c>
      <c r="AK53" s="48" t="n">
        <f aca="false">E53*8</f>
        <v>0</v>
      </c>
      <c r="AL53" s="43" t="n">
        <v>2400</v>
      </c>
      <c r="AM53" s="47" t="n">
        <v>0</v>
      </c>
      <c r="AN53" s="43" t="n">
        <v>0</v>
      </c>
      <c r="AO53" s="44" t="n">
        <v>0</v>
      </c>
      <c r="AP53" s="43" t="n">
        <v>2400</v>
      </c>
      <c r="AQ53" s="47" t="n">
        <v>0</v>
      </c>
      <c r="AR53" s="43" t="n">
        <v>3600</v>
      </c>
      <c r="AS53" s="47" t="n">
        <v>0</v>
      </c>
      <c r="AT53" s="43" t="n">
        <v>1200</v>
      </c>
      <c r="AU53" s="47" t="n">
        <v>0</v>
      </c>
      <c r="AV53" s="43" t="n">
        <v>1200</v>
      </c>
      <c r="AW53" s="47" t="n">
        <v>0</v>
      </c>
      <c r="AX53" s="43" t="n">
        <v>2400</v>
      </c>
      <c r="AY53" s="47" t="n">
        <v>0</v>
      </c>
      <c r="AZ53" s="43" t="n">
        <v>3600</v>
      </c>
      <c r="BA53" s="49" t="n">
        <v>0</v>
      </c>
    </row>
    <row r="54" s="30" customFormat="true" ht="19.5" hidden="false" customHeight="true" outlineLevel="0" collapsed="false">
      <c r="B54" s="40"/>
      <c r="C54" s="66" t="s">
        <v>205</v>
      </c>
      <c r="D54" s="66"/>
      <c r="E54" s="67" t="n">
        <f aca="false">SUM(E41:E53)</f>
        <v>34628</v>
      </c>
      <c r="F54" s="67" t="n">
        <f aca="false">SUM(F41:F53)</f>
        <v>33572.62</v>
      </c>
      <c r="G54" s="67" t="n">
        <f aca="false">SUM(G41:G53)</f>
        <v>0.315491883116883</v>
      </c>
      <c r="H54" s="67" t="n">
        <f aca="false">SUM(H41:H53)</f>
        <v>46222.22</v>
      </c>
      <c r="I54" s="67" t="n">
        <f aca="false">SUM(I41:I53)</f>
        <v>0.246207792207792</v>
      </c>
      <c r="J54" s="67" t="n">
        <f aca="false">SUM(J41:J53)</f>
        <v>37553.93</v>
      </c>
      <c r="K54" s="67" t="n">
        <f aca="false">SUM(K41:K53)</f>
        <v>-12.7860133960399</v>
      </c>
      <c r="L54" s="67" t="n">
        <f aca="false">SUM(L41:L53)</f>
        <v>30009.9</v>
      </c>
      <c r="M54" s="67" t="n">
        <f aca="false">SUM(M41:M53)</f>
        <v>-2.58991774891775</v>
      </c>
      <c r="N54" s="67" t="n">
        <f aca="false">SUM(N41:N53)</f>
        <v>32604.29</v>
      </c>
      <c r="O54" s="67" t="n">
        <f aca="false">SUM(O41:O53)</f>
        <v>-2.91179653679654</v>
      </c>
      <c r="P54" s="67" t="n">
        <f aca="false">SUM(P41:P53)</f>
        <v>30390</v>
      </c>
      <c r="Q54" s="67" t="n">
        <f aca="false">SUM(Q41:Q53)</f>
        <v>-3.40422077922078</v>
      </c>
      <c r="R54" s="67" t="n">
        <f aca="false">SUM(R41:R53)</f>
        <v>26733.31</v>
      </c>
      <c r="S54" s="67" t="n">
        <f aca="false">SUM(S41:S53)</f>
        <v>-5.20616883116883</v>
      </c>
      <c r="T54" s="67" t="n">
        <f aca="false">SUM(T41:T53)</f>
        <v>31878.18</v>
      </c>
      <c r="U54" s="67" t="n">
        <f aca="false">SUM(U41:U53)</f>
        <v>-1.03679653679654</v>
      </c>
      <c r="V54" s="67" t="n">
        <f aca="false">SUM(V41:V53)</f>
        <v>30828.86</v>
      </c>
      <c r="W54" s="68" t="n">
        <f aca="false">V54/E54</f>
        <v>0.890287050941435</v>
      </c>
      <c r="X54" s="67" t="n">
        <f aca="false">SUM(X41:X53)</f>
        <v>26868.5</v>
      </c>
      <c r="Y54" s="68" t="n">
        <f aca="false">X54/E54</f>
        <v>0.775918331985676</v>
      </c>
      <c r="Z54" s="69" t="n">
        <f aca="false">SUM(Z41:Z53)</f>
        <v>30971</v>
      </c>
      <c r="AA54" s="68" t="n">
        <f aca="false">Z54/E54</f>
        <v>0.894391821647222</v>
      </c>
      <c r="AB54" s="69" t="n">
        <f aca="false">SUM(AB41:AB53)</f>
        <v>30946</v>
      </c>
      <c r="AC54" s="68" t="n">
        <f aca="false">AB54/E54</f>
        <v>0.893669862538986</v>
      </c>
      <c r="AD54" s="69" t="n">
        <f aca="false">SUM(AD41:AD53)</f>
        <v>31219</v>
      </c>
      <c r="AE54" s="68" t="n">
        <f aca="false">AD54/E54</f>
        <v>0.901553656000924</v>
      </c>
      <c r="AF54" s="69" t="n">
        <f aca="false">SUM(AF41:AF53)</f>
        <v>30776</v>
      </c>
      <c r="AG54" s="68" t="n">
        <f aca="false">AF54/E54</f>
        <v>0.88876054060298</v>
      </c>
      <c r="AH54" s="69" t="n">
        <f aca="false">SUM(AH41:AH53)</f>
        <v>32088.5</v>
      </c>
      <c r="AI54" s="68" t="n">
        <f aca="false">AH54/E54</f>
        <v>0.926663393785376</v>
      </c>
      <c r="AJ54" s="70" t="n">
        <f aca="false">SUM(AJ42:AJ53)</f>
        <v>349536</v>
      </c>
      <c r="AK54" s="70" t="n">
        <f aca="false">SUM(AK41:AK53)</f>
        <v>277024</v>
      </c>
      <c r="AL54" s="69" t="n">
        <f aca="false">SUM(AL41:AL53)</f>
        <v>32392</v>
      </c>
      <c r="AM54" s="68" t="n">
        <f aca="false">AL54/E54</f>
        <v>0.935427977359362</v>
      </c>
      <c r="AN54" s="69" t="n">
        <f aca="false">SUM(AN41:AN53)</f>
        <v>410.5</v>
      </c>
      <c r="AO54" s="71" t="n">
        <f aca="false">AN54/E54</f>
        <v>0.0118545685572369</v>
      </c>
      <c r="AP54" s="69" t="n">
        <f aca="false">SUM(AP41:AP53)</f>
        <v>59024.5</v>
      </c>
      <c r="AQ54" s="68" t="n">
        <f aca="false">AP54/E54</f>
        <v>1.70453101536329</v>
      </c>
      <c r="AR54" s="69" t="n">
        <f aca="false">SUM(AR41:AR53)</f>
        <v>30550</v>
      </c>
      <c r="AS54" s="68" t="n">
        <f aca="false">AR54/E54</f>
        <v>0.882234030264526</v>
      </c>
      <c r="AT54" s="69" t="n">
        <f aca="false">SUM(AT41:AT53)</f>
        <v>31609.71</v>
      </c>
      <c r="AU54" s="68" t="n">
        <f aca="false">AT54/E54</f>
        <v>0.912836721728081</v>
      </c>
      <c r="AV54" s="69" t="n">
        <f aca="false">SUM(AV41:AV53)</f>
        <v>30047</v>
      </c>
      <c r="AW54" s="68" t="n">
        <f aca="false">AV54/E54</f>
        <v>0.867708213006815</v>
      </c>
      <c r="AX54" s="69" t="n">
        <f aca="false">SUM(AX41:AX53)</f>
        <v>37754</v>
      </c>
      <c r="AY54" s="68" t="n">
        <f aca="false">AX54/E54</f>
        <v>1.09027376689384</v>
      </c>
      <c r="AZ54" s="69" t="n">
        <f aca="false">SUM(AZ41:AZ53)</f>
        <v>36247.6</v>
      </c>
      <c r="BA54" s="68" t="n">
        <f aca="false">AZ54/E54</f>
        <v>1.04677139886797</v>
      </c>
    </row>
    <row r="55" customFormat="false" ht="15" hidden="false" customHeight="true" outlineLevel="0" collapsed="false">
      <c r="B55" s="40" t="s">
        <v>284</v>
      </c>
      <c r="C55" s="50" t="n">
        <v>6</v>
      </c>
      <c r="D55" s="42" t="s">
        <v>285</v>
      </c>
      <c r="E55" s="43" t="n">
        <v>46220.92</v>
      </c>
      <c r="F55" s="43" t="n">
        <v>42019.02</v>
      </c>
      <c r="G55" s="79" t="n">
        <f aca="false">F55-E55</f>
        <v>-4201.9</v>
      </c>
      <c r="H55" s="45" t="n">
        <v>42019.02</v>
      </c>
      <c r="I55" s="80" t="n">
        <v>0</v>
      </c>
      <c r="J55" s="45" t="n">
        <v>0</v>
      </c>
      <c r="K55" s="80" t="n">
        <v>0</v>
      </c>
      <c r="L55" s="45" t="n">
        <v>42019.02</v>
      </c>
      <c r="M55" s="44" t="n">
        <f aca="false">L55/E55-1</f>
        <v>-0.0909090515723183</v>
      </c>
      <c r="N55" s="45" t="n">
        <v>42019.02</v>
      </c>
      <c r="O55" s="44" t="n">
        <f aca="false">N55/E55-1</f>
        <v>-0.0909090515723183</v>
      </c>
      <c r="P55" s="45" t="n">
        <v>42019.02</v>
      </c>
      <c r="Q55" s="44" t="n">
        <f aca="false">P55/E55-1</f>
        <v>-0.0909090515723183</v>
      </c>
      <c r="R55" s="46" t="n">
        <v>42019.02</v>
      </c>
      <c r="S55" s="44" t="n">
        <f aca="false">R55/E55-1</f>
        <v>-0.0909090515723183</v>
      </c>
      <c r="T55" s="46" t="n">
        <v>46733.47</v>
      </c>
      <c r="U55" s="44" t="n">
        <f aca="false">T55/E55-1</f>
        <v>0.0110891345304247</v>
      </c>
      <c r="V55" s="43" t="n">
        <v>46733.47</v>
      </c>
      <c r="W55" s="47" t="n">
        <f aca="false">V55/E55</f>
        <v>1.01108913453042</v>
      </c>
      <c r="X55" s="43" t="n">
        <v>46733.47</v>
      </c>
      <c r="Y55" s="47" t="n">
        <f aca="false">X55/E55</f>
        <v>1.01108913453042</v>
      </c>
      <c r="Z55" s="43" t="n">
        <v>46733.47</v>
      </c>
      <c r="AA55" s="47" t="n">
        <f aca="false">Z55/E55</f>
        <v>1.01108913453042</v>
      </c>
      <c r="AB55" s="43" t="n">
        <v>46733.47</v>
      </c>
      <c r="AC55" s="47" t="n">
        <f aca="false">AB55/E55</f>
        <v>1.01108913453042</v>
      </c>
      <c r="AD55" s="43" t="n">
        <v>46733.47</v>
      </c>
      <c r="AE55" s="47" t="n">
        <f aca="false">AD55/E55</f>
        <v>1.01108913453042</v>
      </c>
      <c r="AF55" s="43" t="n">
        <v>46733.47</v>
      </c>
      <c r="AG55" s="47" t="n">
        <f aca="false">AF55/E55</f>
        <v>1.01108913453042</v>
      </c>
      <c r="AH55" s="43" t="n">
        <v>46733.47</v>
      </c>
      <c r="AI55" s="47" t="n">
        <f aca="false">AH55/E55</f>
        <v>1.01108913453042</v>
      </c>
      <c r="AJ55" s="81" t="n">
        <f aca="false">E55*12</f>
        <v>554651.04</v>
      </c>
      <c r="AK55" s="48" t="n">
        <f aca="false">E55*8</f>
        <v>369767.36</v>
      </c>
      <c r="AL55" s="43" t="n">
        <v>46733.47</v>
      </c>
      <c r="AM55" s="47" t="n">
        <f aca="false">AL55/E55</f>
        <v>1.01108913453042</v>
      </c>
      <c r="AN55" s="43" t="n">
        <v>0</v>
      </c>
      <c r="AO55" s="44" t="n">
        <f aca="false">AN55/E55</f>
        <v>0</v>
      </c>
      <c r="AP55" s="43" t="n">
        <v>46733.47</v>
      </c>
      <c r="AQ55" s="47" t="n">
        <f aca="false">AP55/E55</f>
        <v>1.01108913453042</v>
      </c>
      <c r="AR55" s="43" t="n">
        <v>46733.47</v>
      </c>
      <c r="AS55" s="47" t="n">
        <f aca="false">AR55/E55</f>
        <v>1.01108913453042</v>
      </c>
      <c r="AT55" s="43" t="n">
        <v>46733.47</v>
      </c>
      <c r="AU55" s="47" t="n">
        <f aca="false">AT55/E55</f>
        <v>1.01108913453042</v>
      </c>
      <c r="AV55" s="43" t="n">
        <v>46733.47</v>
      </c>
      <c r="AW55" s="47" t="n">
        <f aca="false">AV55/E55</f>
        <v>1.01108913453042</v>
      </c>
      <c r="AX55" s="43" t="n">
        <v>46733.47</v>
      </c>
      <c r="AY55" s="47" t="n">
        <f aca="false">AX55/E55</f>
        <v>1.01108913453042</v>
      </c>
      <c r="AZ55" s="43" t="n">
        <v>46733.47</v>
      </c>
      <c r="BA55" s="49" t="n">
        <f aca="false">AZ55/E55</f>
        <v>1.01108913453042</v>
      </c>
    </row>
    <row r="56" customFormat="false" ht="15" hidden="false" customHeight="false" outlineLevel="0" collapsed="false">
      <c r="B56" s="40"/>
      <c r="C56" s="82" t="n">
        <v>7</v>
      </c>
      <c r="D56" s="83" t="s">
        <v>286</v>
      </c>
      <c r="E56" s="84" t="n">
        <v>0</v>
      </c>
      <c r="F56" s="84" t="n">
        <v>0</v>
      </c>
      <c r="G56" s="85" t="n">
        <v>0</v>
      </c>
      <c r="H56" s="86" t="n">
        <v>0</v>
      </c>
      <c r="I56" s="80" t="n">
        <v>0</v>
      </c>
      <c r="J56" s="86" t="n">
        <v>0</v>
      </c>
      <c r="K56" s="80" t="n">
        <v>0</v>
      </c>
      <c r="L56" s="45" t="n">
        <v>0</v>
      </c>
      <c r="M56" s="44" t="n">
        <v>0</v>
      </c>
      <c r="N56" s="45" t="n">
        <v>0</v>
      </c>
      <c r="O56" s="44" t="n">
        <v>0</v>
      </c>
      <c r="P56" s="45" t="n">
        <v>0</v>
      </c>
      <c r="Q56" s="44" t="n">
        <v>0</v>
      </c>
      <c r="R56" s="46" t="n">
        <v>0</v>
      </c>
      <c r="S56" s="44" t="n">
        <v>0</v>
      </c>
      <c r="T56" s="46"/>
      <c r="U56" s="87" t="n">
        <v>0</v>
      </c>
      <c r="V56" s="43" t="n">
        <v>0</v>
      </c>
      <c r="W56" s="88" t="n">
        <v>0</v>
      </c>
      <c r="X56" s="43" t="n">
        <v>0</v>
      </c>
      <c r="Y56" s="88" t="n">
        <v>0</v>
      </c>
      <c r="Z56" s="43" t="n">
        <v>0</v>
      </c>
      <c r="AA56" s="88" t="n">
        <v>0</v>
      </c>
      <c r="AB56" s="43" t="n">
        <v>0</v>
      </c>
      <c r="AC56" s="88" t="n">
        <v>0</v>
      </c>
      <c r="AD56" s="43" t="n">
        <v>0</v>
      </c>
      <c r="AE56" s="88" t="n">
        <v>0</v>
      </c>
      <c r="AF56" s="43" t="n">
        <v>0</v>
      </c>
      <c r="AG56" s="47" t="n">
        <v>0</v>
      </c>
      <c r="AH56" s="43" t="n">
        <v>0</v>
      </c>
      <c r="AI56" s="88" t="n">
        <v>0</v>
      </c>
      <c r="AJ56" s="89" t="n">
        <f aca="false">E56*12</f>
        <v>0</v>
      </c>
      <c r="AK56" s="48" t="n">
        <f aca="false">E56*7</f>
        <v>0</v>
      </c>
      <c r="AL56" s="43" t="n">
        <v>0</v>
      </c>
      <c r="AM56" s="47" t="n">
        <v>0</v>
      </c>
      <c r="AN56" s="43" t="n">
        <v>0</v>
      </c>
      <c r="AO56" s="44" t="n">
        <v>0</v>
      </c>
      <c r="AP56" s="43" t="n">
        <v>0</v>
      </c>
      <c r="AQ56" s="47" t="n">
        <v>0</v>
      </c>
      <c r="AR56" s="43" t="n">
        <v>0</v>
      </c>
      <c r="AS56" s="47"/>
      <c r="AT56" s="43" t="n">
        <v>0</v>
      </c>
      <c r="AU56" s="47" t="n">
        <v>0</v>
      </c>
      <c r="AV56" s="43" t="n">
        <v>0</v>
      </c>
      <c r="AW56" s="47" t="n">
        <v>0</v>
      </c>
      <c r="AX56" s="43" t="n">
        <v>0</v>
      </c>
      <c r="AY56" s="47" t="n">
        <v>0</v>
      </c>
      <c r="AZ56" s="43" t="n">
        <v>0</v>
      </c>
      <c r="BA56" s="49" t="n">
        <v>0</v>
      </c>
    </row>
    <row r="57" s="78" customFormat="true" ht="21.75" hidden="false" customHeight="true" outlineLevel="0" collapsed="false">
      <c r="B57" s="90" t="s">
        <v>287</v>
      </c>
      <c r="C57" s="90"/>
      <c r="D57" s="90"/>
      <c r="E57" s="67" t="n">
        <f aca="false">E14+E24+E30+E40+E54+E55+E56</f>
        <v>845535.57</v>
      </c>
      <c r="F57" s="67" t="n">
        <f aca="false">F14+F24+F30+F40+F54+F55+F56</f>
        <v>763213.41</v>
      </c>
      <c r="G57" s="67" t="n">
        <f aca="false">G14+G24+G30+G40+G54+G55+G56</f>
        <v>-4186.15971172487</v>
      </c>
      <c r="H57" s="67" t="n">
        <f aca="false">H14+H24+H30+H40+H54+H55+H56</f>
        <v>800953.695</v>
      </c>
      <c r="I57" s="67" t="n">
        <f aca="false">I14+I24+I30+I40+I54+I55+I56</f>
        <v>0.579890403216746</v>
      </c>
      <c r="J57" s="67" t="n">
        <f aca="false">J14+J24+J30+J40+J54+J55+J56</f>
        <v>873931.31</v>
      </c>
      <c r="K57" s="67" t="n">
        <f aca="false">K14+K24+K30+K40+K54+K55+K56</f>
        <v>0.560931540751255</v>
      </c>
      <c r="L57" s="67" t="n">
        <f aca="false">L14+L24+L30+L40+L54+L55+L56</f>
        <v>998104.1</v>
      </c>
      <c r="M57" s="67" t="n">
        <f aca="false">M14+M24+M30+M40+M54+M55+M56</f>
        <v>0.23781515218001</v>
      </c>
      <c r="N57" s="67" t="n">
        <f aca="false">N14+N24+N30+N40+N54+N55+N56</f>
        <v>980483.4</v>
      </c>
      <c r="O57" s="67" t="n">
        <f aca="false">O14+O24+O30+O40+O54+O55+O56</f>
        <v>-2.92567495885954</v>
      </c>
      <c r="P57" s="67" t="n">
        <f aca="false">P14+P24+P30+P40+P54+P55+P56</f>
        <v>998626.69</v>
      </c>
      <c r="Q57" s="67" t="n">
        <f aca="false">Q14+Q24+Q30+Q40+Q54+Q55+Q56</f>
        <v>10.8124490095774</v>
      </c>
      <c r="R57" s="67" t="n">
        <f aca="false">R14+R24+R30+R40+R54+R55+R56</f>
        <v>929951.3</v>
      </c>
      <c r="S57" s="67" t="n">
        <f aca="false">S14+S24+S30+S40+S54+S55+S56</f>
        <v>6.251440412297</v>
      </c>
      <c r="T57" s="67" t="n">
        <f aca="false">T14+T24+T30+T40+T54+T55+T56</f>
        <v>895605.72</v>
      </c>
      <c r="U57" s="67" t="n">
        <f aca="false">U14+U24+U30+U40+U54+U55+U56</f>
        <v>0.209485580380277</v>
      </c>
      <c r="V57" s="67" t="n">
        <f aca="false">V14+V24+V30+V40+V54+V55+V56</f>
        <v>863629.92</v>
      </c>
      <c r="W57" s="68" t="n">
        <f aca="false">V57/E57</f>
        <v>1.02139986848809</v>
      </c>
      <c r="X57" s="67" t="n">
        <f aca="false">X14+X24+X30+X40+X54+X55+X56</f>
        <v>754851.55</v>
      </c>
      <c r="Y57" s="68" t="n">
        <f aca="false">X57/E57</f>
        <v>0.892749609575857</v>
      </c>
      <c r="Z57" s="67" t="n">
        <f aca="false">Z14+Z24+Z30+Z40+Z54+Z55+Z56</f>
        <v>750122.42</v>
      </c>
      <c r="AA57" s="68" t="n">
        <f aca="false">Z57/E57</f>
        <v>0.88715655096568</v>
      </c>
      <c r="AB57" s="67" t="n">
        <f aca="false">AB14+AB24+AB30+AB40+AB54+AB55+AB56</f>
        <v>921659.19</v>
      </c>
      <c r="AC57" s="68" t="n">
        <f aca="false">AB57/E57</f>
        <v>1.090030062248</v>
      </c>
      <c r="AD57" s="67" t="n">
        <f aca="false">AD14+AD24+AD30+AD40+AD54+AD55+AD56</f>
        <v>917688.83</v>
      </c>
      <c r="AE57" s="68" t="n">
        <f aca="false">AD57/E57</f>
        <v>1.08533438752908</v>
      </c>
      <c r="AF57" s="67" t="n">
        <f aca="false">AF14+AF24+AF30+AF40+AF54+AF55+AF56</f>
        <v>880209.84</v>
      </c>
      <c r="AG57" s="68" t="n">
        <f aca="false">AF57/E57</f>
        <v>1.04100864733579</v>
      </c>
      <c r="AH57" s="67" t="n">
        <f aca="false">AH14+AH24+AH30+AH40+AH54+AH55+AH56</f>
        <v>905864.52</v>
      </c>
      <c r="AI57" s="68" t="n">
        <f aca="false">AH57/E57</f>
        <v>1.07134998472034</v>
      </c>
      <c r="AJ57" s="70" t="n">
        <f aca="false">AJ14+AJ24+AJ30+AJ40+AJ54+AJ55+AJ56</f>
        <v>10080426.84</v>
      </c>
      <c r="AK57" s="70" t="n">
        <f aca="false">AK14+AK24+AK30+AK40+AK54+AK55+AK56</f>
        <v>7353609.21</v>
      </c>
      <c r="AL57" s="67" t="n">
        <f aca="false">AL14+AL24+AL30+AL40+AL54+AL55+AL56</f>
        <v>802717.14</v>
      </c>
      <c r="AM57" s="68" t="n">
        <f aca="false">AL57/E57</f>
        <v>0.949359398327855</v>
      </c>
      <c r="AN57" s="67" t="n">
        <f aca="false">AN14+AN24+AN30+AN40+AN54+AN55+AN56</f>
        <v>550368.7</v>
      </c>
      <c r="AO57" s="71" t="n">
        <f aca="false">AN57/E57</f>
        <v>0.650911350778537</v>
      </c>
      <c r="AP57" s="67" t="n">
        <f aca="false">AP14+AP24+AP30+AP40+AP54+AP55+AP56</f>
        <v>1138376.71</v>
      </c>
      <c r="AQ57" s="68" t="n">
        <f aca="false">AP57/E57</f>
        <v>1.34633804938567</v>
      </c>
      <c r="AR57" s="67" t="n">
        <f aca="false">AR14+AR24+AR30+AR40+AR54+AR55+AR56</f>
        <v>1009241.41</v>
      </c>
      <c r="AS57" s="68" t="n">
        <f aca="false">AR57/E57</f>
        <v>1.19361200854034</v>
      </c>
      <c r="AT57" s="67" t="n">
        <f aca="false">AT14+AT24+AT30+AT40+AT54+AT55+AT56</f>
        <v>805462.79</v>
      </c>
      <c r="AU57" s="68" t="n">
        <f aca="false">AT57/E57</f>
        <v>0.952606630138576</v>
      </c>
      <c r="AV57" s="67" t="n">
        <f aca="false">AV14+AV24+AV30+AV40+AV54+AV55+AV56</f>
        <v>873926.09</v>
      </c>
      <c r="AW57" s="68" t="n">
        <f aca="false">AV57/E57</f>
        <v>1.03357696708135</v>
      </c>
      <c r="AX57" s="67" t="n">
        <f aca="false">AX14+AX24+AX30+AX40+AX54+AX55+AX56</f>
        <v>881996.53</v>
      </c>
      <c r="AY57" s="68" t="n">
        <f aca="false">AX57/E57</f>
        <v>1.04312173407442</v>
      </c>
      <c r="AZ57" s="67" t="n">
        <f aca="false">AZ14+AZ24+AZ30+AZ40+AZ54+AZ55+AZ56</f>
        <v>883092.04</v>
      </c>
      <c r="BA57" s="68" t="n">
        <f aca="false">AZ57/E57</f>
        <v>1.04441737442223</v>
      </c>
    </row>
    <row r="58" customFormat="false" ht="15" hidden="false" customHeight="false" outlineLevel="0" collapsed="false">
      <c r="E58" s="29"/>
      <c r="F58" s="29"/>
      <c r="G58" s="91"/>
      <c r="H58" s="56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</row>
    <row r="59" customFormat="false" ht="15" hidden="false" customHeight="false" outlineLevel="0" collapsed="false">
      <c r="E59" s="29"/>
      <c r="F59" s="29"/>
      <c r="G59" s="91"/>
      <c r="H59" s="56"/>
      <c r="I59" s="92"/>
      <c r="J59" s="92" t="s">
        <v>288</v>
      </c>
      <c r="K59" s="92" t="s">
        <v>288</v>
      </c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</row>
    <row r="60" customFormat="false" ht="15" hidden="false" customHeight="false" outlineLevel="0" collapsed="false">
      <c r="E60" s="29"/>
      <c r="F60" s="29"/>
      <c r="G60" s="91"/>
      <c r="H60" s="56"/>
      <c r="I60" s="92"/>
      <c r="J60" s="92" t="s">
        <v>288</v>
      </c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</row>
    <row r="61" customFormat="false" ht="15" hidden="false" customHeight="false" outlineLevel="0" collapsed="false">
      <c r="E61" s="29"/>
      <c r="F61" s="29"/>
      <c r="G61" s="91"/>
      <c r="H61" s="56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</row>
    <row r="62" customFormat="false" ht="15" hidden="false" customHeight="false" outlineLevel="0" collapsed="false"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</row>
    <row r="64" customFormat="false" ht="15" hidden="false" customHeight="false" outlineLevel="0" collapsed="false">
      <c r="E64" s="29"/>
      <c r="F64" s="29"/>
      <c r="G64" s="91"/>
    </row>
    <row r="65" customFormat="false" ht="15" hidden="false" customHeight="false" outlineLevel="0" collapsed="false">
      <c r="E65" s="29"/>
      <c r="F65" s="29"/>
      <c r="G65" s="91"/>
    </row>
    <row r="66" customFormat="false" ht="15" hidden="false" customHeight="false" outlineLevel="0" collapsed="false">
      <c r="E66" s="29"/>
      <c r="F66" s="29"/>
      <c r="G66" s="91"/>
    </row>
    <row r="67" customFormat="false" ht="15" hidden="false" customHeight="false" outlineLevel="0" collapsed="false">
      <c r="E67" s="29"/>
      <c r="F67" s="29"/>
      <c r="G67" s="91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</row>
    <row r="68" customFormat="false" ht="15" hidden="false" customHeight="false" outlineLevel="0" collapsed="false">
      <c r="E68" s="29"/>
      <c r="F68" s="29"/>
      <c r="G68" s="91"/>
    </row>
    <row r="69" customFormat="false" ht="15" hidden="false" customHeight="false" outlineLevel="0" collapsed="false">
      <c r="E69" s="29"/>
      <c r="F69" s="29"/>
      <c r="G69" s="91"/>
    </row>
    <row r="70" customFormat="false" ht="15" hidden="false" customHeight="false" outlineLevel="0" collapsed="false">
      <c r="E70" s="29"/>
      <c r="F70" s="29"/>
      <c r="G70" s="91"/>
    </row>
    <row r="71" customFormat="false" ht="15" hidden="false" customHeight="false" outlineLevel="0" collapsed="false">
      <c r="E71" s="29"/>
      <c r="F71" s="29"/>
      <c r="G71" s="91"/>
    </row>
    <row r="72" customFormat="false" ht="15" hidden="false" customHeight="false" outlineLevel="0" collapsed="false">
      <c r="E72" s="29"/>
      <c r="F72" s="29"/>
      <c r="G72" s="91"/>
    </row>
    <row r="73" customFormat="false" ht="15" hidden="false" customHeight="false" outlineLevel="0" collapsed="false">
      <c r="E73" s="29"/>
      <c r="F73" s="29"/>
      <c r="G73" s="91"/>
    </row>
    <row r="74" customFormat="false" ht="15" hidden="false" customHeight="false" outlineLevel="0" collapsed="false">
      <c r="E74" s="29"/>
      <c r="F74" s="29"/>
      <c r="G74" s="91"/>
    </row>
    <row r="75" customFormat="false" ht="15" hidden="false" customHeight="false" outlineLevel="0" collapsed="false">
      <c r="E75" s="29"/>
      <c r="F75" s="29"/>
      <c r="G75" s="91"/>
    </row>
    <row r="76" customFormat="false" ht="15" hidden="false" customHeight="false" outlineLevel="0" collapsed="false">
      <c r="E76" s="29"/>
      <c r="F76" s="29"/>
      <c r="G76" s="91"/>
    </row>
    <row r="86" customFormat="false" ht="15" hidden="false" customHeight="false" outlineLevel="0" collapsed="false">
      <c r="E86" s="56"/>
      <c r="F86" s="56"/>
      <c r="G86" s="94"/>
      <c r="AJ86" s="29"/>
    </row>
    <row r="88" customFormat="false" ht="15" hidden="false" customHeight="false" outlineLevel="0" collapsed="false">
      <c r="AJ88" s="29"/>
    </row>
    <row r="89" customFormat="false" ht="15" hidden="false" customHeight="false" outlineLevel="0" collapsed="false">
      <c r="AJ89" s="29"/>
    </row>
  </sheetData>
  <mergeCells count="13">
    <mergeCell ref="B6:D6"/>
    <mergeCell ref="B7:B14"/>
    <mergeCell ref="C14:D14"/>
    <mergeCell ref="B15:B24"/>
    <mergeCell ref="C24:D24"/>
    <mergeCell ref="B25:B30"/>
    <mergeCell ref="C30:D30"/>
    <mergeCell ref="B31:B40"/>
    <mergeCell ref="C40:D40"/>
    <mergeCell ref="B41:B54"/>
    <mergeCell ref="C54:D54"/>
    <mergeCell ref="B55:B56"/>
    <mergeCell ref="B57:D5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S47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zeroHeight="false" outlineLevelRow="0" outlineLevelCol="0"/>
  <cols>
    <col collapsed="false" customWidth="true" hidden="true" outlineLevel="0" max="1" min="1" style="1" width="11.53"/>
    <col collapsed="false" customWidth="true" hidden="false" outlineLevel="0" max="2" min="2" style="1" width="13.29"/>
    <col collapsed="false" customWidth="true" hidden="false" outlineLevel="0" max="3" min="3" style="1" width="12.42"/>
    <col collapsed="false" customWidth="true" hidden="false" outlineLevel="0" max="4" min="4" style="1" width="26.16"/>
    <col collapsed="false" customWidth="true" hidden="true" outlineLevel="0" max="5" min="5" style="1" width="18.42"/>
    <col collapsed="false" customWidth="true" hidden="true" outlineLevel="0" max="6" min="6" style="1" width="18"/>
    <col collapsed="false" customWidth="true" hidden="true" outlineLevel="0" max="7" min="7" style="1" width="8.29"/>
    <col collapsed="false" customWidth="true" hidden="false" outlineLevel="0" max="8" min="8" style="1" width="8.15"/>
    <col collapsed="false" customWidth="true" hidden="false" outlineLevel="0" max="9" min="9" style="1" width="32"/>
    <col collapsed="false" customWidth="true" hidden="false" outlineLevel="0" max="12" min="12" style="1" width="11.57"/>
  </cols>
  <sheetData>
    <row r="1" customFormat="false" ht="15" hidden="false" customHeight="false" outlineLevel="0" collapsed="false">
      <c r="B1" s="2" t="s">
        <v>288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customFormat="false" ht="15" hidden="false" customHeight="false" outlineLevel="0" collapsed="false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Format="false" ht="15" hidden="false" customHeight="false" outlineLevel="0" collapsed="false">
      <c r="B4" s="3" t="s">
        <v>289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</row>
    <row r="5" customFormat="false" ht="15" hidden="false" customHeight="false" outlineLevel="0" collapsed="false">
      <c r="B5" s="4" t="s">
        <v>1</v>
      </c>
      <c r="C5" s="4" t="s">
        <v>2</v>
      </c>
      <c r="D5" s="4" t="s">
        <v>3</v>
      </c>
      <c r="E5" s="4" t="s">
        <v>5</v>
      </c>
      <c r="F5" s="4" t="s">
        <v>290</v>
      </c>
      <c r="G5" s="4" t="s">
        <v>7</v>
      </c>
      <c r="H5" s="4" t="s">
        <v>8</v>
      </c>
      <c r="I5" s="4" t="s">
        <v>9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customFormat="false" ht="15" hidden="false" customHeight="false" outlineLevel="0" collapsed="false">
      <c r="B6" s="5" t="n">
        <v>1</v>
      </c>
      <c r="C6" s="6"/>
      <c r="D6" s="7" t="s">
        <v>291</v>
      </c>
      <c r="E6" s="8"/>
      <c r="F6" s="9"/>
      <c r="G6" s="8"/>
      <c r="H6" s="10"/>
      <c r="I6" s="8"/>
      <c r="J6" s="2"/>
      <c r="K6" s="2"/>
      <c r="L6" s="2"/>
      <c r="M6" s="2"/>
      <c r="N6" s="2"/>
      <c r="O6" s="2"/>
      <c r="P6" s="2"/>
      <c r="Q6" s="2"/>
      <c r="R6" s="2"/>
      <c r="S6" s="2"/>
    </row>
    <row r="7" customFormat="false" ht="15" hidden="false" customHeight="false" outlineLevel="0" collapsed="false">
      <c r="B7" s="12" t="n">
        <v>254500</v>
      </c>
      <c r="C7" s="12"/>
      <c r="D7" s="8" t="s">
        <v>11</v>
      </c>
      <c r="E7" s="8"/>
      <c r="F7" s="9"/>
      <c r="G7" s="10"/>
      <c r="H7" s="10" t="n">
        <v>45049</v>
      </c>
      <c r="I7" s="8"/>
      <c r="J7" s="2"/>
      <c r="K7" s="2"/>
      <c r="L7" s="2"/>
      <c r="M7" s="2"/>
      <c r="N7" s="2"/>
      <c r="O7" s="2"/>
      <c r="P7" s="2"/>
      <c r="Q7" s="2"/>
      <c r="R7" s="2"/>
      <c r="S7" s="2"/>
    </row>
    <row r="8" customFormat="false" ht="15" hidden="false" customHeight="false" outlineLevel="0" collapsed="false">
      <c r="B8" s="12" t="n">
        <v>7200</v>
      </c>
      <c r="C8" s="12"/>
      <c r="D8" s="8" t="s">
        <v>11</v>
      </c>
      <c r="E8" s="8"/>
      <c r="F8" s="9"/>
      <c r="G8" s="10"/>
      <c r="H8" s="10" t="n">
        <v>45050</v>
      </c>
      <c r="I8" s="8"/>
      <c r="J8" s="2"/>
      <c r="K8" s="2"/>
      <c r="L8" s="2"/>
      <c r="M8" s="2"/>
      <c r="N8" s="2"/>
      <c r="O8" s="2"/>
      <c r="P8" s="2"/>
      <c r="Q8" s="2"/>
      <c r="R8" s="2"/>
      <c r="S8" s="2"/>
    </row>
    <row r="9" customFormat="false" ht="15" hidden="false" customHeight="false" outlineLevel="0" collapsed="false">
      <c r="B9" s="12" t="n">
        <v>3900</v>
      </c>
      <c r="C9" s="12"/>
      <c r="D9" s="8" t="s">
        <v>11</v>
      </c>
      <c r="E9" s="8"/>
      <c r="F9" s="9"/>
      <c r="G9" s="10"/>
      <c r="H9" s="10" t="n">
        <v>45051</v>
      </c>
      <c r="I9" s="8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5" hidden="false" customHeight="false" outlineLevel="0" collapsed="false">
      <c r="B10" s="12" t="n">
        <v>7400</v>
      </c>
      <c r="C10" s="12"/>
      <c r="D10" s="8" t="s">
        <v>11</v>
      </c>
      <c r="E10" s="8"/>
      <c r="F10" s="9"/>
      <c r="G10" s="10"/>
      <c r="H10" s="10" t="n">
        <v>45056</v>
      </c>
      <c r="I10" s="8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customFormat="false" ht="15" hidden="false" customHeight="false" outlineLevel="0" collapsed="false">
      <c r="B11" s="12" t="n">
        <v>22500</v>
      </c>
      <c r="C11" s="12"/>
      <c r="D11" s="8" t="s">
        <v>11</v>
      </c>
      <c r="E11" s="8"/>
      <c r="F11" s="9"/>
      <c r="G11" s="10"/>
      <c r="H11" s="10" t="n">
        <v>45058</v>
      </c>
      <c r="I11" s="8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15" hidden="false" customHeight="false" outlineLevel="0" collapsed="false">
      <c r="B12" s="12" t="n">
        <v>88676.74</v>
      </c>
      <c r="C12" s="12"/>
      <c r="D12" s="8" t="s">
        <v>144</v>
      </c>
      <c r="E12" s="8"/>
      <c r="F12" s="9"/>
      <c r="G12" s="10"/>
      <c r="H12" s="10" t="n">
        <v>45068</v>
      </c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customFormat="false" ht="15" hidden="false" customHeight="false" outlineLevel="0" collapsed="false">
      <c r="B13" s="12" t="n">
        <v>16800</v>
      </c>
      <c r="C13" s="12"/>
      <c r="D13" s="8" t="s">
        <v>11</v>
      </c>
      <c r="E13" s="8"/>
      <c r="F13" s="9"/>
      <c r="G13" s="10"/>
      <c r="H13" s="10" t="n">
        <v>45072</v>
      </c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customFormat="false" ht="15" hidden="false" customHeight="false" outlineLevel="0" collapsed="false">
      <c r="B14" s="12"/>
      <c r="C14" s="12" t="n">
        <v>7284.4</v>
      </c>
      <c r="D14" s="8" t="s">
        <v>292</v>
      </c>
      <c r="E14" s="8"/>
      <c r="F14" s="9"/>
      <c r="G14" s="10"/>
      <c r="H14" s="10" t="n">
        <v>45050</v>
      </c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customFormat="false" ht="15" hidden="false" customHeight="false" outlineLevel="0" collapsed="false">
      <c r="B15" s="12"/>
      <c r="C15" s="12" t="n">
        <v>3833.33</v>
      </c>
      <c r="D15" s="8" t="s">
        <v>293</v>
      </c>
      <c r="E15" s="8"/>
      <c r="F15" s="9"/>
      <c r="G15" s="10"/>
      <c r="H15" s="10" t="n">
        <v>45051</v>
      </c>
      <c r="I15" s="8" t="s">
        <v>294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customFormat="false" ht="15" hidden="false" customHeight="false" outlineLevel="0" collapsed="false">
      <c r="B16" s="12"/>
      <c r="C16" s="12" t="n">
        <v>6270.32</v>
      </c>
      <c r="D16" s="8" t="s">
        <v>295</v>
      </c>
      <c r="E16" s="8"/>
      <c r="F16" s="9"/>
      <c r="G16" s="10"/>
      <c r="H16" s="10" t="n">
        <v>45056</v>
      </c>
      <c r="I16" s="8" t="s">
        <v>296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customFormat="false" ht="15" hidden="false" customHeight="false" outlineLevel="0" collapsed="false">
      <c r="B17" s="12"/>
      <c r="C17" s="12" t="n">
        <v>1132.27</v>
      </c>
      <c r="D17" s="8" t="s">
        <v>297</v>
      </c>
      <c r="E17" s="8"/>
      <c r="F17" s="9"/>
      <c r="G17" s="10"/>
      <c r="H17" s="10" t="n">
        <v>45056</v>
      </c>
      <c r="I17" s="8" t="s">
        <v>298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customFormat="false" ht="15" hidden="false" customHeight="false" outlineLevel="0" collapsed="false">
      <c r="B18" s="12"/>
      <c r="C18" s="12" t="n">
        <v>3072.43</v>
      </c>
      <c r="D18" s="8" t="s">
        <v>299</v>
      </c>
      <c r="E18" s="8"/>
      <c r="F18" s="9"/>
      <c r="G18" s="10"/>
      <c r="H18" s="10" t="n">
        <v>45058</v>
      </c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customFormat="false" ht="15" hidden="false" customHeight="false" outlineLevel="0" collapsed="false">
      <c r="B19" s="12"/>
      <c r="C19" s="12" t="n">
        <v>7559.48</v>
      </c>
      <c r="D19" s="8" t="s">
        <v>300</v>
      </c>
      <c r="E19" s="8"/>
      <c r="F19" s="9"/>
      <c r="G19" s="10"/>
      <c r="H19" s="10" t="n">
        <v>45058</v>
      </c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customFormat="false" ht="15" hidden="false" customHeight="false" outlineLevel="0" collapsed="false">
      <c r="B20" s="12"/>
      <c r="C20" s="12" t="n">
        <v>8457.12</v>
      </c>
      <c r="D20" s="8" t="s">
        <v>301</v>
      </c>
      <c r="E20" s="8"/>
      <c r="F20" s="9"/>
      <c r="G20" s="10"/>
      <c r="H20" s="10" t="n">
        <v>45058</v>
      </c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customFormat="false" ht="15" hidden="false" customHeight="false" outlineLevel="0" collapsed="false">
      <c r="B21" s="12"/>
      <c r="C21" s="12" t="n">
        <v>3421.98</v>
      </c>
      <c r="D21" s="8" t="s">
        <v>302</v>
      </c>
      <c r="E21" s="8"/>
      <c r="F21" s="9"/>
      <c r="G21" s="10"/>
      <c r="H21" s="10" t="n">
        <v>45058</v>
      </c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customFormat="false" ht="15" hidden="false" customHeight="false" outlineLevel="0" collapsed="false">
      <c r="B22" s="12"/>
      <c r="C22" s="12" t="n">
        <v>254377.17</v>
      </c>
      <c r="D22" s="8" t="s">
        <v>74</v>
      </c>
      <c r="E22" s="8"/>
      <c r="F22" s="9"/>
      <c r="G22" s="10"/>
      <c r="H22" s="10" t="n">
        <v>45063</v>
      </c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customFormat="false" ht="15" hidden="false" customHeight="false" outlineLevel="0" collapsed="false">
      <c r="B23" s="12"/>
      <c r="C23" s="12" t="n">
        <v>88676.74</v>
      </c>
      <c r="D23" s="8" t="s">
        <v>74</v>
      </c>
      <c r="E23" s="8"/>
      <c r="F23" s="9"/>
      <c r="G23" s="10"/>
      <c r="H23" s="10" t="n">
        <v>45068</v>
      </c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customFormat="false" ht="15" hidden="false" customHeight="false" outlineLevel="0" collapsed="false">
      <c r="B24" s="12"/>
      <c r="C24" s="12" t="n">
        <v>5369.06</v>
      </c>
      <c r="D24" s="8" t="s">
        <v>303</v>
      </c>
      <c r="E24" s="8"/>
      <c r="F24" s="9"/>
      <c r="G24" s="10"/>
      <c r="H24" s="10" t="n">
        <v>45072</v>
      </c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customFormat="false" ht="15" hidden="false" customHeight="false" outlineLevel="0" collapsed="false">
      <c r="B25" s="12"/>
      <c r="C25" s="12" t="n">
        <v>6203.1</v>
      </c>
      <c r="D25" s="8" t="s">
        <v>304</v>
      </c>
      <c r="E25" s="8"/>
      <c r="F25" s="9"/>
      <c r="G25" s="10"/>
      <c r="H25" s="10" t="n">
        <v>45072</v>
      </c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customFormat="false" ht="15" hidden="false" customHeight="false" outlineLevel="0" collapsed="false">
      <c r="B26" s="12"/>
      <c r="C26" s="12" t="n">
        <v>3240.3</v>
      </c>
      <c r="D26" s="8" t="s">
        <v>305</v>
      </c>
      <c r="E26" s="8"/>
      <c r="F26" s="9"/>
      <c r="G26" s="10"/>
      <c r="H26" s="10" t="n">
        <v>45072</v>
      </c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customFormat="false" ht="15" hidden="false" customHeight="false" outlineLevel="0" collapsed="false">
      <c r="B27" s="12"/>
      <c r="C27" s="12" t="n">
        <v>1891.18</v>
      </c>
      <c r="D27" s="8" t="s">
        <v>305</v>
      </c>
      <c r="E27" s="8"/>
      <c r="F27" s="9"/>
      <c r="G27" s="10"/>
      <c r="H27" s="10" t="n">
        <v>45072</v>
      </c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customFormat="false" ht="15" hidden="false" customHeight="false" outlineLevel="0" collapsed="false">
      <c r="B28" s="12"/>
      <c r="C28" s="12" t="n">
        <f aca="false">69.5+22+11</f>
        <v>102.5</v>
      </c>
      <c r="D28" s="8" t="s">
        <v>158</v>
      </c>
      <c r="E28" s="8"/>
      <c r="F28" s="9"/>
      <c r="G28" s="10"/>
      <c r="H28" s="10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customFormat="false" ht="15" hidden="true" customHeight="false" outlineLevel="0" collapsed="false">
      <c r="B29" s="19" t="n">
        <f aca="false">SUM(B6:B27)</f>
        <v>400977.74</v>
      </c>
      <c r="C29" s="19" t="n">
        <f aca="false">SUM(C6:C28)</f>
        <v>400891.38</v>
      </c>
      <c r="D29" s="20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customFormat="false" ht="15" hidden="false" customHeight="false" outlineLevel="0" collapsed="false">
      <c r="B30" s="19" t="n">
        <f aca="false">B29</f>
        <v>400977.74</v>
      </c>
      <c r="C30" s="19" t="n">
        <f aca="false">C29</f>
        <v>400891.38</v>
      </c>
      <c r="D30" s="20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customFormat="false" ht="15" hidden="false" customHeight="false" outlineLevel="0" collapsed="false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customFormat="false" ht="22.05" hidden="false" customHeight="false" outlineLevel="0" collapsed="false">
      <c r="B32" s="21" t="str">
        <f aca="false">IF(B30&gt;C30, "saldo credor", "saldo devedor")</f>
        <v>saldo credor</v>
      </c>
      <c r="C32" s="21"/>
      <c r="D32" s="22" t="n">
        <f aca="false">B29-C29</f>
        <v>86.3600000000442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customFormat="false" ht="15" hidden="false" customHeight="false" outlineLevel="0" collapsed="false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customFormat="false" ht="15" hidden="false" customHeight="false" outlineLevel="0" collapsed="false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customFormat="false" ht="15" hidden="false" customHeight="false" outlineLevel="0" collapsed="false">
      <c r="B35" s="23"/>
      <c r="C35" s="2"/>
      <c r="D35" s="2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customFormat="false" ht="15" hidden="false" customHeight="false" outlineLevel="0" collapsed="false">
      <c r="B36" s="23"/>
      <c r="C36" s="2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customFormat="false" ht="15" hidden="false" customHeight="false" outlineLevel="0" collapsed="false">
      <c r="B37" s="2"/>
      <c r="C37" s="2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customFormat="false" ht="15" hidden="false" customHeight="false" outlineLevel="0" collapsed="false">
      <c r="B38" s="24"/>
      <c r="C38" s="24"/>
      <c r="D38" s="2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customFormat="false" ht="15" hidden="false" customHeight="false" outlineLevel="0" collapsed="false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customFormat="false" ht="15" hidden="false" customHeight="false" outlineLevel="0" collapsed="false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customFormat="false" ht="15" hidden="false" customHeight="false" outlineLevel="0" collapsed="false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customFormat="false" ht="15" hidden="false" customHeight="false" outlineLevel="0" collapsed="false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customFormat="false" ht="15" hidden="false" customHeight="false" outlineLevel="0" collapsed="false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customFormat="false" ht="15" hidden="false" customHeight="false" outlineLevel="0" collapsed="false">
      <c r="B44" s="2"/>
      <c r="C44" s="2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5" hidden="false" customHeight="false" outlineLevel="0" collapsed="false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5" hidden="false" customHeight="false" outlineLevel="0" collapsed="false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5" hidden="false" customHeight="false" outlineLevel="0" collapsed="false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</sheetData>
  <autoFilter ref="A5:I30"/>
  <mergeCells count="3">
    <mergeCell ref="B4:I4"/>
    <mergeCell ref="B32:C32"/>
    <mergeCell ref="B38:D38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LibreOffice/24.2.0.3$Windows_X86_64 LibreOffice_project/da48488a73ddd66ea24cf16bbc4f7b9c08e9bea1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2021-01-29T17:54:53Z</dcterms:created>
  <dc:creator>IBSAÚDE</dc:creator>
  <dc:description/>
  <dc:language>pt-BR</dc:language>
  <cp:lastModifiedBy/>
  <cp:lastPrinted>2023-06-05T16:46:31Z</cp:lastPrinted>
  <dcterms:modified xsi:type="dcterms:W3CDTF">2024-09-26T11:30:53Z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